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hidePivotFieldList="1"/>
  <mc:AlternateContent xmlns:mc="http://schemas.openxmlformats.org/markup-compatibility/2006">
    <mc:Choice Requires="x15">
      <x15ac:absPath xmlns:x15ac="http://schemas.microsoft.com/office/spreadsheetml/2010/11/ac" url="Z:\バームハイツ\自治会\自治会会計2020\"/>
    </mc:Choice>
  </mc:AlternateContent>
  <xr:revisionPtr revIDLastSave="0" documentId="13_ncr:1_{478D0567-8313-4F18-8809-68861BFF7895}" xr6:coauthVersionLast="45" xr6:coauthVersionMax="45" xr10:uidLastSave="{00000000-0000-0000-0000-000000000000}"/>
  <bookViews>
    <workbookView xWindow="1095" yWindow="3210" windowWidth="31845" windowHeight="13290" xr2:uid="{00000000-000D-0000-FFFF-FFFF00000000}"/>
  </bookViews>
  <sheets>
    <sheet name="手元現金出納帳・銀行預金出納帳" sheetId="1" r:id="rId1"/>
    <sheet name="各種データリスト" sheetId="8" state="hidden" r:id="rId2"/>
    <sheet name="収支表示（集計）" sheetId="2" r:id="rId3"/>
    <sheet name="予算実績表" sheetId="3" r:id="rId4"/>
  </sheets>
  <definedNames>
    <definedName name="_xlnm._FilterDatabase" localSheetId="0" hidden="1">手元現金出納帳・銀行預金出納帳!$A$2:$K$7</definedName>
    <definedName name="Excel_BuiltIn__FilterDatabase" localSheetId="0">手元現金出納帳・銀行預金出納帳!$B$1:$J$7</definedName>
    <definedName name="_xlnm.Print_Titles" localSheetId="0">手元現金出納帳・銀行預金出納帳!$1:$2</definedName>
  </definedNames>
  <calcPr calcId="191029"/>
  <pivotCaches>
    <pivotCache cacheId="16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0" i="3" l="1"/>
  <c r="C11" i="3"/>
  <c r="G7" i="3"/>
  <c r="G11" i="3"/>
  <c r="G17" i="3"/>
  <c r="G16" i="3"/>
  <c r="G19" i="3"/>
  <c r="G15" i="3"/>
  <c r="G14" i="3"/>
  <c r="C8" i="3"/>
  <c r="C9" i="3"/>
  <c r="C13" i="3"/>
  <c r="G18" i="3"/>
  <c r="C7" i="3"/>
  <c r="C14" i="3"/>
  <c r="G8" i="3"/>
  <c r="G9" i="3"/>
  <c r="C12" i="3"/>
  <c r="C15" i="3"/>
  <c r="G13" i="3"/>
  <c r="G12" i="3"/>
  <c r="F10" i="3" l="1"/>
  <c r="F21" i="3" s="1"/>
  <c r="D13" i="3"/>
  <c r="B10" i="3"/>
  <c r="B21" i="3" s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B32" i="1"/>
  <c r="C32" i="1"/>
  <c r="D32" i="1"/>
  <c r="E32" i="1"/>
  <c r="F32" i="1"/>
  <c r="G32" i="1"/>
  <c r="H32" i="1"/>
  <c r="I32" i="1"/>
  <c r="J32" i="1"/>
  <c r="K32" i="1"/>
  <c r="K33" i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H8" i="3" l="1"/>
  <c r="H11" i="3"/>
  <c r="H13" i="3"/>
  <c r="H15" i="3"/>
  <c r="H19" i="3"/>
  <c r="H7" i="3"/>
  <c r="H9" i="3"/>
  <c r="H12" i="3"/>
  <c r="H14" i="3"/>
  <c r="H16" i="3"/>
  <c r="H18" i="3"/>
  <c r="H17" i="3"/>
  <c r="G10" i="3"/>
  <c r="H10" i="3" s="1"/>
  <c r="D7" i="3"/>
  <c r="D8" i="3"/>
  <c r="D9" i="3"/>
  <c r="D11" i="3"/>
  <c r="C10" i="3"/>
  <c r="C21" i="3" s="1"/>
  <c r="D21" i="3" s="1"/>
  <c r="D12" i="3"/>
  <c r="D14" i="3"/>
  <c r="D15" i="3"/>
  <c r="D10" i="3"/>
  <c r="G21" i="3" l="1"/>
  <c r="H21" i="3" s="1"/>
</calcChain>
</file>

<file path=xl/sharedStrings.xml><?xml version="1.0" encoding="utf-8"?>
<sst xmlns="http://schemas.openxmlformats.org/spreadsheetml/2006/main" count="312" uniqueCount="190">
  <si>
    <t>収入</t>
  </si>
  <si>
    <t>支出</t>
  </si>
  <si>
    <t>01.行政分担金</t>
  </si>
  <si>
    <t>移動</t>
    <rPh sb="0" eb="2">
      <t>イドウ</t>
    </rPh>
    <phoneticPr fontId="2"/>
  </si>
  <si>
    <t>前期末預金口座残高</t>
    <rPh sb="0" eb="2">
      <t>ゼンキ</t>
    </rPh>
    <rPh sb="2" eb="3">
      <t>マツ</t>
    </rPh>
    <rPh sb="3" eb="5">
      <t>ヨキン</t>
    </rPh>
    <rPh sb="5" eb="7">
      <t>コウザ</t>
    </rPh>
    <rPh sb="7" eb="9">
      <t>ザンダカ</t>
    </rPh>
    <phoneticPr fontId="2"/>
  </si>
  <si>
    <t>繰越</t>
    <rPh sb="0" eb="2">
      <t>クリコシ</t>
    </rPh>
    <phoneticPr fontId="2"/>
  </si>
  <si>
    <t>処理日</t>
    <rPh sb="0" eb="3">
      <t>ショリビ</t>
    </rPh>
    <phoneticPr fontId="2"/>
  </si>
  <si>
    <t>ダイソーサニーモール西葛西店</t>
  </si>
  <si>
    <t>消耗品</t>
    <rPh sb="0" eb="2">
      <t>ショウモウ</t>
    </rPh>
    <rPh sb="2" eb="3">
      <t>ヒン</t>
    </rPh>
    <phoneticPr fontId="2"/>
  </si>
  <si>
    <t>支出</t>
    <phoneticPr fontId="2"/>
  </si>
  <si>
    <t>●弔慰金</t>
  </si>
  <si>
    <t>08.渉外費</t>
  </si>
  <si>
    <t>04.活動費③募金支出</t>
  </si>
  <si>
    <t>①緑の募金</t>
  </si>
  <si>
    <t>前期繰越手許現金</t>
    <rPh sb="0" eb="2">
      <t>ゼンキ</t>
    </rPh>
    <rPh sb="2" eb="4">
      <t>クリコシ</t>
    </rPh>
    <rPh sb="4" eb="6">
      <t>テモト</t>
    </rPh>
    <rPh sb="6" eb="8">
      <t>ゲンキン</t>
    </rPh>
    <phoneticPr fontId="2"/>
  </si>
  <si>
    <t>残高</t>
    <rPh sb="0" eb="2">
      <t>ザンダカ</t>
    </rPh>
    <phoneticPr fontId="2"/>
  </si>
  <si>
    <t>購入先/支払先等</t>
    <rPh sb="0" eb="2">
      <t>コウニュウ</t>
    </rPh>
    <rPh sb="2" eb="3">
      <t>サキ</t>
    </rPh>
    <rPh sb="4" eb="6">
      <t>シハライ</t>
    </rPh>
    <rPh sb="6" eb="7">
      <t>サキ</t>
    </rPh>
    <rPh sb="7" eb="8">
      <t>トウ</t>
    </rPh>
    <phoneticPr fontId="2"/>
  </si>
  <si>
    <t>領収書等貼付ページ</t>
    <rPh sb="0" eb="3">
      <t>リョウシュウショ</t>
    </rPh>
    <rPh sb="3" eb="4">
      <t>トウ</t>
    </rPh>
    <rPh sb="4" eb="6">
      <t>ハリツ</t>
    </rPh>
    <phoneticPr fontId="2"/>
  </si>
  <si>
    <t>摘要</t>
  </si>
  <si>
    <t>補助科目</t>
    <rPh sb="0" eb="2">
      <t>ホジョ</t>
    </rPh>
    <rPh sb="2" eb="4">
      <t>カモク</t>
    </rPh>
    <phoneticPr fontId="2"/>
  </si>
  <si>
    <t>科目</t>
  </si>
  <si>
    <t>収支</t>
  </si>
  <si>
    <t>領収書等月日</t>
    <rPh sb="3" eb="4">
      <t>トウ</t>
    </rPh>
    <phoneticPr fontId="2"/>
  </si>
  <si>
    <t>総計</t>
  </si>
  <si>
    <t>08.渉外費 集計</t>
  </si>
  <si>
    <t>消耗品</t>
  </si>
  <si>
    <t>04.活動費③募金支出 集計</t>
  </si>
  <si>
    <t>支出の部</t>
  </si>
  <si>
    <t>収入の部</t>
  </si>
  <si>
    <t>補助科目</t>
  </si>
  <si>
    <t>データ</t>
  </si>
  <si>
    <t>別添1（続き）</t>
    <rPh sb="0" eb="2">
      <t>ベッテン</t>
    </rPh>
    <rPh sb="4" eb="5">
      <t>ツヅ</t>
    </rPh>
    <phoneticPr fontId="2"/>
  </si>
  <si>
    <t xml:space="preserve">    支出合計</t>
  </si>
  <si>
    <t xml:space="preserve">    収入合計</t>
  </si>
  <si>
    <t>予備費</t>
  </si>
  <si>
    <t>銀行手数料</t>
  </si>
  <si>
    <t>渉外費</t>
  </si>
  <si>
    <t>消耗品費</t>
  </si>
  <si>
    <t>備品費</t>
  </si>
  <si>
    <t xml:space="preserve">  ④諸経費</t>
    <rPh sb="3" eb="6">
      <t>ショケイヒ</t>
    </rPh>
    <phoneticPr fontId="2"/>
  </si>
  <si>
    <t>募金</t>
    <rPh sb="0" eb="2">
      <t>ボキン</t>
    </rPh>
    <phoneticPr fontId="2"/>
  </si>
  <si>
    <t xml:space="preserve">  ③募金支出</t>
  </si>
  <si>
    <t>寄付金</t>
    <phoneticPr fontId="2"/>
  </si>
  <si>
    <t xml:space="preserve">  ②自治会保険料</t>
  </si>
  <si>
    <t xml:space="preserve">  ①行事支出</t>
  </si>
  <si>
    <t>活動費</t>
  </si>
  <si>
    <t>その他収入</t>
  </si>
  <si>
    <t>防犯協会加入分担金</t>
  </si>
  <si>
    <t>行事収入</t>
  </si>
  <si>
    <t>自治連年会費</t>
  </si>
  <si>
    <t>区・文書等配布委託金</t>
  </si>
  <si>
    <t>行政分担金</t>
  </si>
  <si>
    <t>コミュニティ費</t>
    <phoneticPr fontId="2"/>
  </si>
  <si>
    <t>実績額</t>
  </si>
  <si>
    <t>予算額</t>
  </si>
  <si>
    <t>科　　　目</t>
  </si>
  <si>
    <t>支　出　の　部</t>
  </si>
  <si>
    <t>収　入　の　部</t>
  </si>
  <si>
    <t>(単位：円）</t>
    <phoneticPr fontId="2"/>
  </si>
  <si>
    <t xml:space="preserve"> ①集団回収報奨金</t>
    <phoneticPr fontId="2"/>
  </si>
  <si>
    <t xml:space="preserve"> ②アルミ缶回収費</t>
    <phoneticPr fontId="2"/>
  </si>
  <si>
    <t xml:space="preserve"> ③その他</t>
    <phoneticPr fontId="2"/>
  </si>
  <si>
    <t>予算残</t>
    <rPh sb="0" eb="2">
      <t>ヨサン</t>
    </rPh>
    <rPh sb="2" eb="3">
      <t>ザン</t>
    </rPh>
    <phoneticPr fontId="2"/>
  </si>
  <si>
    <t>手元現金出納帳 (2020/4/1～2021/3/31)</t>
    <rPh sb="0" eb="4">
      <t>テモトゲンキン</t>
    </rPh>
    <rPh sb="4" eb="7">
      <t>スイトウチョウ</t>
    </rPh>
    <phoneticPr fontId="2"/>
  </si>
  <si>
    <t>支出</t>
    <rPh sb="0" eb="2">
      <t>シシュツ</t>
    </rPh>
    <phoneticPr fontId="2"/>
  </si>
  <si>
    <t>収入</t>
    <rPh sb="0" eb="2">
      <t>シュウニュウ</t>
    </rPh>
    <phoneticPr fontId="2"/>
  </si>
  <si>
    <t>科目</t>
    <rPh sb="0" eb="2">
      <t>カモク</t>
    </rPh>
    <phoneticPr fontId="2"/>
  </si>
  <si>
    <t>収支</t>
    <rPh sb="0" eb="2">
      <t>シュウシ</t>
    </rPh>
    <phoneticPr fontId="2"/>
  </si>
  <si>
    <t>01.コミュニティ費</t>
    <phoneticPr fontId="2"/>
  </si>
  <si>
    <t>02.区・文書等配布委託金</t>
    <phoneticPr fontId="2"/>
  </si>
  <si>
    <t>03.行事収入</t>
    <phoneticPr fontId="2"/>
  </si>
  <si>
    <t>04.その他収入①集団回収</t>
    <phoneticPr fontId="2"/>
  </si>
  <si>
    <t>04.その他収入②その他</t>
    <phoneticPr fontId="2"/>
  </si>
  <si>
    <t>05.寄付金</t>
    <phoneticPr fontId="2"/>
  </si>
  <si>
    <t>06.募金</t>
    <phoneticPr fontId="2"/>
  </si>
  <si>
    <t>02.自治連年会費</t>
    <phoneticPr fontId="2"/>
  </si>
  <si>
    <t>03.防犯協会加入分担金</t>
    <phoneticPr fontId="2"/>
  </si>
  <si>
    <t>04.活動費①行事支出</t>
    <phoneticPr fontId="2"/>
  </si>
  <si>
    <t>04.活動費②自治会保険料</t>
    <phoneticPr fontId="2"/>
  </si>
  <si>
    <t>04.活動費③募金支出</t>
    <phoneticPr fontId="2"/>
  </si>
  <si>
    <t>04.活動費④諸経費</t>
    <phoneticPr fontId="2"/>
  </si>
  <si>
    <t>05.印刷関係費</t>
    <phoneticPr fontId="2"/>
  </si>
  <si>
    <t>06.備品費</t>
    <phoneticPr fontId="2"/>
  </si>
  <si>
    <t>07.消耗品</t>
    <phoneticPr fontId="2"/>
  </si>
  <si>
    <t>08.渉外費</t>
    <phoneticPr fontId="2"/>
  </si>
  <si>
    <t>09.銀行手数料</t>
    <phoneticPr fontId="2"/>
  </si>
  <si>
    <t>釣り糸　道糸10号(0.520mm)、50m、透明</t>
    <rPh sb="0" eb="1">
      <t>ツ</t>
    </rPh>
    <rPh sb="2" eb="3">
      <t>イト</t>
    </rPh>
    <phoneticPr fontId="2"/>
  </si>
  <si>
    <t>東京都緑化推進委員会江戸川地区委員会</t>
    <rPh sb="0" eb="3">
      <t>トウキョウト</t>
    </rPh>
    <rPh sb="3" eb="5">
      <t>リョクカ</t>
    </rPh>
    <rPh sb="5" eb="7">
      <t>スイシン</t>
    </rPh>
    <rPh sb="7" eb="10">
      <t>イインカイ</t>
    </rPh>
    <rPh sb="10" eb="13">
      <t>エドガワ</t>
    </rPh>
    <rPh sb="13" eb="15">
      <t>チク</t>
    </rPh>
    <rPh sb="15" eb="18">
      <t>イインカイ</t>
    </rPh>
    <phoneticPr fontId="2"/>
  </si>
  <si>
    <t>キャスティング北葛西店</t>
    <rPh sb="7" eb="8">
      <t>キタ</t>
    </rPh>
    <rPh sb="8" eb="10">
      <t>カサイ</t>
    </rPh>
    <rPh sb="10" eb="11">
      <t>テン</t>
    </rPh>
    <phoneticPr fontId="2"/>
  </si>
  <si>
    <t>二重リング　27mm、11個入り</t>
    <rPh sb="0" eb="2">
      <t>ニジュウ</t>
    </rPh>
    <phoneticPr fontId="2"/>
  </si>
  <si>
    <t>結束バンド　長さ7cm、白色、屋内用、120本入り</t>
    <rPh sb="0" eb="2">
      <t>ケッソク</t>
    </rPh>
    <phoneticPr fontId="2"/>
  </si>
  <si>
    <t>弔慰金（424高橋幸子様/4月19日逝去）</t>
    <rPh sb="7" eb="9">
      <t>タカハシ</t>
    </rPh>
    <rPh sb="9" eb="11">
      <t>サチコ</t>
    </rPh>
    <rPh sb="11" eb="12">
      <t>サマ</t>
    </rPh>
    <rPh sb="14" eb="15">
      <t>ガツ</t>
    </rPh>
    <rPh sb="17" eb="18">
      <t>ニチ</t>
    </rPh>
    <phoneticPr fontId="2"/>
  </si>
  <si>
    <t>銀行預金出納帳 (2020/4/1～2021/3/31)</t>
    <rPh sb="0" eb="2">
      <t>ギンコウ</t>
    </rPh>
    <rPh sb="2" eb="4">
      <t>ヨキン</t>
    </rPh>
    <rPh sb="4" eb="7">
      <t>スイトウチョウ</t>
    </rPh>
    <phoneticPr fontId="2"/>
  </si>
  <si>
    <t>第17期自治会収支報告 (2020/4/1～2021/3/31)</t>
    <phoneticPr fontId="2"/>
  </si>
  <si>
    <t>04.その他収入①集団回収</t>
    <rPh sb="9" eb="11">
      <t>シュウダン</t>
    </rPh>
    <rPh sb="11" eb="13">
      <t>カイシュウ</t>
    </rPh>
    <phoneticPr fontId="2"/>
  </si>
  <si>
    <t>アルミ缶回収費</t>
  </si>
  <si>
    <t>渡辺商店</t>
    <rPh sb="0" eb="2">
      <t>ワタナベ</t>
    </rPh>
    <rPh sb="2" eb="4">
      <t>ショウテン</t>
    </rPh>
    <phoneticPr fontId="2"/>
  </si>
  <si>
    <t>2020年04月　140kg×@50円</t>
    <rPh sb="18" eb="19">
      <t>エン</t>
    </rPh>
    <phoneticPr fontId="2"/>
  </si>
  <si>
    <t>04.その他収入①集団回収</t>
  </si>
  <si>
    <t>04.その他収入①集団回収 集計</t>
  </si>
  <si>
    <t>2020年4月1日～2021年3月31日</t>
    <phoneticPr fontId="2"/>
  </si>
  <si>
    <t>印刷関係費（コピー機使用料）</t>
    <rPh sb="9" eb="10">
      <t>キ</t>
    </rPh>
    <rPh sb="10" eb="13">
      <t>シヨウリョウ</t>
    </rPh>
    <phoneticPr fontId="2"/>
  </si>
  <si>
    <t>07.消耗品</t>
  </si>
  <si>
    <t>07.消耗品 集計</t>
  </si>
  <si>
    <t>弔慰金（613宮森洋子様/5月17日逝去）</t>
    <rPh sb="7" eb="9">
      <t>ミヤモリ</t>
    </rPh>
    <rPh sb="9" eb="11">
      <t>ヨウコ</t>
    </rPh>
    <rPh sb="11" eb="12">
      <t>サマ</t>
    </rPh>
    <rPh sb="14" eb="15">
      <t>ガツ</t>
    </rPh>
    <rPh sb="17" eb="18">
      <t>ニチ</t>
    </rPh>
    <phoneticPr fontId="2"/>
  </si>
  <si>
    <t>江戸川区環境部清掃課ごみ減量係</t>
    <rPh sb="0" eb="4">
      <t>エドガワク</t>
    </rPh>
    <phoneticPr fontId="2"/>
  </si>
  <si>
    <t>集団回収報奨金(2019/10-2020/03)</t>
  </si>
  <si>
    <t>集団回収報奨金(2019/10-2020/03)</t>
    <phoneticPr fontId="2"/>
  </si>
  <si>
    <t>2,710 kg× @6円</t>
    <phoneticPr fontId="2"/>
  </si>
  <si>
    <t>預金口座より手許現金引き出し　200,000円</t>
    <rPh sb="0" eb="4">
      <t>ヨキンコウザ</t>
    </rPh>
    <rPh sb="6" eb="8">
      <t>テモト</t>
    </rPh>
    <rPh sb="8" eb="10">
      <t>ゲンキン</t>
    </rPh>
    <rPh sb="10" eb="11">
      <t>ヒ</t>
    </rPh>
    <rPh sb="12" eb="13">
      <t>ダ</t>
    </rPh>
    <rPh sb="22" eb="23">
      <t>エン</t>
    </rPh>
    <phoneticPr fontId="2"/>
  </si>
  <si>
    <t>自治会運営会議手元現金の出金</t>
    <phoneticPr fontId="2"/>
  </si>
  <si>
    <t>01.コミュニティ費</t>
  </si>
  <si>
    <t>第34期コミュニティー費</t>
  </si>
  <si>
    <t>第34期コミュニティー費</t>
    <rPh sb="0" eb="1">
      <t>ダイ</t>
    </rPh>
    <rPh sb="3" eb="4">
      <t>キ</t>
    </rPh>
    <rPh sb="11" eb="12">
      <t>ヒ</t>
    </rPh>
    <phoneticPr fontId="9"/>
  </si>
  <si>
    <t>09.銀行手数料</t>
  </si>
  <si>
    <t>振込手数料</t>
    <phoneticPr fontId="2"/>
  </si>
  <si>
    <t>05.印刷関係費</t>
  </si>
  <si>
    <t>第34期コピー機使用料</t>
  </si>
  <si>
    <t>第34期コピー機使用料</t>
    <rPh sb="7" eb="8">
      <t>キ</t>
    </rPh>
    <rPh sb="8" eb="11">
      <t>シヨウリョウ</t>
    </rPh>
    <phoneticPr fontId="9"/>
  </si>
  <si>
    <t>バームハイツ西葛西管理組合</t>
    <rPh sb="6" eb="9">
      <t>ニシカサイ</t>
    </rPh>
    <rPh sb="9" eb="13">
      <t>カンリクミアイ</t>
    </rPh>
    <phoneticPr fontId="2"/>
  </si>
  <si>
    <t>01.コミュニティ費 集計</t>
  </si>
  <si>
    <t>05.印刷関係費 集計</t>
  </si>
  <si>
    <t>振込手数料</t>
  </si>
  <si>
    <t>09.銀行手数料 集計</t>
  </si>
  <si>
    <t>04.活動費④諸経費</t>
    <rPh sb="7" eb="10">
      <t>ショケイヒ</t>
    </rPh>
    <phoneticPr fontId="2"/>
  </si>
  <si>
    <t>ローソン西葛西店</t>
    <rPh sb="4" eb="7">
      <t>ニシカサイ</t>
    </rPh>
    <rPh sb="7" eb="8">
      <t>テン</t>
    </rPh>
    <phoneticPr fontId="2"/>
  </si>
  <si>
    <t>ローソンマチカフェ　コーヒーM×4、アイスコーヒーM×2</t>
    <phoneticPr fontId="2"/>
  </si>
  <si>
    <t>サントリー緑茶伊右衛門600ml×3、コカ・コーラゼロ500ml×2</t>
    <rPh sb="5" eb="7">
      <t>リョクチャ</t>
    </rPh>
    <rPh sb="7" eb="11">
      <t>イエモン</t>
    </rPh>
    <phoneticPr fontId="2"/>
  </si>
  <si>
    <t>04.活動費④諸経費</t>
  </si>
  <si>
    <t>04.活動費④諸経費 集計</t>
  </si>
  <si>
    <t>会議費（飲み物）</t>
  </si>
  <si>
    <t>会議費（飲み物）</t>
    <rPh sb="4" eb="5">
      <t>ノ</t>
    </rPh>
    <rPh sb="6" eb="7">
      <t>モノ</t>
    </rPh>
    <phoneticPr fontId="2"/>
  </si>
  <si>
    <t>総会後懇談会費（飲み物）</t>
  </si>
  <si>
    <t>総会後懇談会費（飲み物）</t>
    <rPh sb="0" eb="2">
      <t>ソウカイ</t>
    </rPh>
    <rPh sb="2" eb="3">
      <t>ゴ</t>
    </rPh>
    <rPh sb="3" eb="6">
      <t>コンダンカイ</t>
    </rPh>
    <rPh sb="6" eb="7">
      <t>ヒ</t>
    </rPh>
    <rPh sb="8" eb="9">
      <t>ノ</t>
    </rPh>
    <rPh sb="10" eb="11">
      <t>モノ</t>
    </rPh>
    <phoneticPr fontId="2"/>
  </si>
  <si>
    <t>04.活動費①行事支出</t>
  </si>
  <si>
    <t>①七夕飾り</t>
  </si>
  <si>
    <t>①七夕飾り</t>
    <rPh sb="1" eb="3">
      <t>タナバタ</t>
    </rPh>
    <rPh sb="3" eb="4">
      <t>カザ</t>
    </rPh>
    <phoneticPr fontId="2"/>
  </si>
  <si>
    <t>パチッとロック、キラキラホログラムチェーン他</t>
    <rPh sb="21" eb="22">
      <t>ホカ</t>
    </rPh>
    <phoneticPr fontId="2"/>
  </si>
  <si>
    <t>結束バンド、スティックのり</t>
    <phoneticPr fontId="2"/>
  </si>
  <si>
    <t>カインズ南砂町SUNAMO店</t>
    <rPh sb="4" eb="7">
      <t>ミナミスナマチ</t>
    </rPh>
    <rPh sb="13" eb="14">
      <t>テン</t>
    </rPh>
    <phoneticPr fontId="2"/>
  </si>
  <si>
    <t>トリプルスター、キラキラネットかざり、短冊他</t>
    <rPh sb="21" eb="22">
      <t>ホカ</t>
    </rPh>
    <phoneticPr fontId="2"/>
  </si>
  <si>
    <t>パッケージプラザ 葛西店</t>
  </si>
  <si>
    <t>除菌液（消毒液）</t>
    <rPh sb="0" eb="2">
      <t>ジョキン</t>
    </rPh>
    <rPh sb="2" eb="3">
      <t>エキ</t>
    </rPh>
    <rPh sb="4" eb="7">
      <t>ショウドクエキ</t>
    </rPh>
    <phoneticPr fontId="2"/>
  </si>
  <si>
    <t>消耗品</t>
    <rPh sb="0" eb="3">
      <t>ショウモウヒン</t>
    </rPh>
    <phoneticPr fontId="2"/>
  </si>
  <si>
    <t>04.活動費①行事支出 集計</t>
  </si>
  <si>
    <t>印刷費</t>
    <rPh sb="0" eb="2">
      <t>インサツ</t>
    </rPh>
    <rPh sb="2" eb="3">
      <t>ヒ</t>
    </rPh>
    <phoneticPr fontId="2"/>
  </si>
  <si>
    <t>荻原役員</t>
    <rPh sb="0" eb="2">
      <t>オギワラ</t>
    </rPh>
    <rPh sb="2" eb="4">
      <t>ヤクイン</t>
    </rPh>
    <phoneticPr fontId="2"/>
  </si>
  <si>
    <t>コミュニティルーム使用計画（2020年度）</t>
    <rPh sb="9" eb="11">
      <t>シヨウ</t>
    </rPh>
    <rPh sb="11" eb="13">
      <t>ケイカク</t>
    </rPh>
    <rPh sb="18" eb="20">
      <t>ネンド</t>
    </rPh>
    <phoneticPr fontId="2"/>
  </si>
  <si>
    <t>第16期自治会定例総会関連</t>
    <rPh sb="11" eb="13">
      <t>カンレン</t>
    </rPh>
    <phoneticPr fontId="2"/>
  </si>
  <si>
    <t>交通費</t>
  </si>
  <si>
    <t>交通費</t>
    <phoneticPr fontId="2"/>
  </si>
  <si>
    <t>七夕飾り購入（カインズ南砂町SUNAMO店）西葛西↔南砂町</t>
    <rPh sb="0" eb="2">
      <t>タナバタ</t>
    </rPh>
    <rPh sb="2" eb="3">
      <t>カザ</t>
    </rPh>
    <rPh sb="4" eb="6">
      <t>コウニュウ</t>
    </rPh>
    <rPh sb="22" eb="25">
      <t>ニシカサイ</t>
    </rPh>
    <rPh sb="26" eb="29">
      <t>ミナミスナマチ</t>
    </rPh>
    <phoneticPr fontId="2"/>
  </si>
  <si>
    <t>七夕飾り関連印刷費</t>
    <rPh sb="0" eb="3">
      <t>タナバタカザ</t>
    </rPh>
    <rPh sb="4" eb="6">
      <t>カンレン</t>
    </rPh>
    <rPh sb="6" eb="9">
      <t>インサツヒ</t>
    </rPh>
    <phoneticPr fontId="2"/>
  </si>
  <si>
    <t>印刷費</t>
  </si>
  <si>
    <t>弔慰金（112青木三和様/5月29日逝去）</t>
    <rPh sb="7" eb="9">
      <t>アオキ</t>
    </rPh>
    <rPh sb="9" eb="11">
      <t>サンワ</t>
    </rPh>
    <rPh sb="11" eb="12">
      <t>サマ</t>
    </rPh>
    <rPh sb="14" eb="15">
      <t>ガツ</t>
    </rPh>
    <rPh sb="17" eb="18">
      <t>ニチ</t>
    </rPh>
    <phoneticPr fontId="2"/>
  </si>
  <si>
    <t>短冊</t>
    <phoneticPr fontId="2"/>
  </si>
  <si>
    <t>イトーヨーカドー アリオ葛西店</t>
    <phoneticPr fontId="2"/>
  </si>
  <si>
    <t>サントリー緑茶伊右衛門600ml×5、キリン生茶600ml×4他</t>
    <rPh sb="22" eb="24">
      <t>ナマチャ</t>
    </rPh>
    <rPh sb="31" eb="32">
      <t>ホカ</t>
    </rPh>
    <phoneticPr fontId="2"/>
  </si>
  <si>
    <t>02.自治連年会費</t>
  </si>
  <si>
    <t>宇喜田・小島地区自治連協議会分担金</t>
    <phoneticPr fontId="2"/>
  </si>
  <si>
    <t>宇喜田・小島地区自治連協議会</t>
    <phoneticPr fontId="2"/>
  </si>
  <si>
    <t>2020年05月　120kg×@50円</t>
    <rPh sb="18" eb="19">
      <t>エン</t>
    </rPh>
    <phoneticPr fontId="2"/>
  </si>
  <si>
    <t>2020年06月　180kg×@50円</t>
    <rPh sb="18" eb="19">
      <t>エン</t>
    </rPh>
    <phoneticPr fontId="2"/>
  </si>
  <si>
    <t>宇喜田・小島地区自治連協議会分担金</t>
  </si>
  <si>
    <t>02.自治連年会費 集計</t>
  </si>
  <si>
    <t>七夕飾りお茶代（飲み物）</t>
  </si>
  <si>
    <t>七夕飾りお茶代（飲み物）</t>
    <rPh sb="0" eb="3">
      <t>タナバタカザ</t>
    </rPh>
    <rPh sb="5" eb="7">
      <t>チャダイ</t>
    </rPh>
    <rPh sb="8" eb="9">
      <t>ノ</t>
    </rPh>
    <rPh sb="10" eb="11">
      <t>モノ</t>
    </rPh>
    <phoneticPr fontId="2"/>
  </si>
  <si>
    <t>弔慰金（424高橋幸子様/4月19日逝去）一旦引き取り</t>
    <rPh sb="7" eb="9">
      <t>タカハシ</t>
    </rPh>
    <rPh sb="9" eb="11">
      <t>サチコ</t>
    </rPh>
    <rPh sb="11" eb="12">
      <t>サマ</t>
    </rPh>
    <rPh sb="14" eb="15">
      <t>ガツ</t>
    </rPh>
    <rPh sb="17" eb="18">
      <t>ニチ</t>
    </rPh>
    <rPh sb="21" eb="23">
      <t>イッタン</t>
    </rPh>
    <rPh sb="23" eb="24">
      <t>ヒ</t>
    </rPh>
    <rPh sb="25" eb="26">
      <t>ト</t>
    </rPh>
    <phoneticPr fontId="2"/>
  </si>
  <si>
    <t>取消</t>
    <rPh sb="0" eb="2">
      <t>トリケシ</t>
    </rPh>
    <phoneticPr fontId="2"/>
  </si>
  <si>
    <t>第17期（令和2年度）予算実績表（2020年8月1日現在）</t>
    <rPh sb="5" eb="7">
      <t>レイワ</t>
    </rPh>
    <rPh sb="8" eb="10">
      <t>ネンド</t>
    </rPh>
    <rPh sb="9" eb="10">
      <t>ド</t>
    </rPh>
    <rPh sb="11" eb="13">
      <t>ヨサン</t>
    </rPh>
    <rPh sb="13" eb="15">
      <t>ジッセキ</t>
    </rPh>
    <rPh sb="15" eb="16">
      <t>ヒョウ</t>
    </rPh>
    <rPh sb="21" eb="22">
      <t>ネン</t>
    </rPh>
    <rPh sb="23" eb="24">
      <t>ガツ</t>
    </rPh>
    <rPh sb="25" eb="26">
      <t>ニチ</t>
    </rPh>
    <rPh sb="26" eb="28">
      <t>ゲンザイ</t>
    </rPh>
    <phoneticPr fontId="2"/>
  </si>
  <si>
    <t>収入</t>
    <phoneticPr fontId="2"/>
  </si>
  <si>
    <t>02.区・文書等配布委託金</t>
  </si>
  <si>
    <t>刊行物配布委託料</t>
    <phoneticPr fontId="2"/>
  </si>
  <si>
    <t>葛西地区自治会連合会分担金</t>
    <phoneticPr fontId="2"/>
  </si>
  <si>
    <t>葛西地区自治会連合会</t>
  </si>
  <si>
    <t>社会福祉協議会正会員会費</t>
    <phoneticPr fontId="2"/>
  </si>
  <si>
    <t>江戸川区社会福祉協議会</t>
    <rPh sb="0" eb="4">
      <t>エドガワク</t>
    </rPh>
    <phoneticPr fontId="2"/>
  </si>
  <si>
    <t>青少年育成葛西第一地区委員会助成金</t>
    <rPh sb="0" eb="3">
      <t>セイショウネン</t>
    </rPh>
    <rPh sb="3" eb="5">
      <t>イクセイ</t>
    </rPh>
    <rPh sb="5" eb="7">
      <t>カサイ</t>
    </rPh>
    <rPh sb="7" eb="9">
      <t>ダイイチ</t>
    </rPh>
    <phoneticPr fontId="2"/>
  </si>
  <si>
    <t>青少年育成葛西第一地区委員会</t>
    <phoneticPr fontId="2"/>
  </si>
  <si>
    <t>葛西まつり分担金</t>
    <phoneticPr fontId="2"/>
  </si>
  <si>
    <t>葛西防犯カメラの会分担金</t>
    <phoneticPr fontId="2"/>
  </si>
  <si>
    <t>葛西防犯カメラの会</t>
    <phoneticPr fontId="2"/>
  </si>
  <si>
    <t>刊行物配布委託料</t>
  </si>
  <si>
    <t>02.区・文書等配布委託金 集計</t>
  </si>
  <si>
    <t>葛西まつり分担金</t>
  </si>
  <si>
    <t>葛西地区自治会連合会分担金</t>
  </si>
  <si>
    <t>葛西防犯カメラの会分担金</t>
  </si>
  <si>
    <t>社会福祉協議会正会員会費</t>
  </si>
  <si>
    <t>青少年育成葛西第一地区委員会助成金</t>
  </si>
  <si>
    <t>01.行政分担金 集計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</si>
</sst>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yyyy/mm/dd"/>
    <numFmt numFmtId="178" formatCode="#,##0_);[Red]\(#,##0\)"/>
  </numFmts>
  <fonts count="10" x14ac:knownFonts="1">
    <font>
      <sz val="11"/>
      <name val="ＭＳ Ｐゴシック"/>
      <family val="3"/>
      <charset val="128"/>
    </font>
    <font>
      <sz val="11"/>
      <name val="メイリオ"/>
      <family val="3"/>
      <charset val="128"/>
    </font>
    <font>
      <sz val="6"/>
      <name val="ＭＳ Ｐゴシック"/>
      <family val="3"/>
      <charset val="128"/>
    </font>
    <font>
      <sz val="11"/>
      <name val="メイリオ"/>
      <family val="2"/>
      <charset val="128"/>
    </font>
    <font>
      <sz val="14"/>
      <name val="メイリオ"/>
      <family val="2"/>
      <charset val="128"/>
    </font>
    <font>
      <sz val="12"/>
      <name val="メイリオ"/>
      <family val="3"/>
      <charset val="128"/>
    </font>
    <font>
      <sz val="11"/>
      <name val="メイリオ"/>
      <family val="2"/>
    </font>
    <font>
      <sz val="10.5"/>
      <name val="メイリオ"/>
      <family val="2"/>
    </font>
    <font>
      <sz val="12.5"/>
      <name val="メイリオ"/>
      <family val="2"/>
    </font>
    <font>
      <sz val="11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 style="thin">
        <color auto="1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ABABAB"/>
      </left>
      <right style="thin">
        <color rgb="FF999999"/>
      </right>
      <top style="thin">
        <color rgb="FF999999"/>
      </top>
      <bottom/>
      <diagonal/>
    </border>
    <border>
      <left style="thin">
        <color rgb="FFABABAB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rgb="FF999999"/>
      </left>
      <right/>
      <top/>
      <bottom/>
      <diagonal/>
    </border>
    <border>
      <left style="thin">
        <color rgb="FFABABAB"/>
      </left>
      <right style="thin">
        <color rgb="FF999999"/>
      </right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1" xfId="0" applyNumberFormat="1" applyFont="1" applyBorder="1">
      <alignment vertical="center"/>
    </xf>
    <xf numFmtId="176" fontId="1" fillId="0" borderId="1" xfId="0" applyNumberFormat="1" applyFont="1" applyFill="1" applyBorder="1">
      <alignment vertical="center"/>
    </xf>
    <xf numFmtId="0" fontId="1" fillId="0" borderId="1" xfId="0" applyFont="1" applyFill="1" applyBorder="1">
      <alignment vertical="center"/>
    </xf>
    <xf numFmtId="14" fontId="1" fillId="0" borderId="1" xfId="0" applyNumberFormat="1" applyFont="1" applyFill="1" applyBorder="1">
      <alignment vertical="center"/>
    </xf>
    <xf numFmtId="177" fontId="1" fillId="0" borderId="1" xfId="0" applyNumberFormat="1" applyFont="1" applyBorder="1">
      <alignment vertical="center"/>
    </xf>
    <xf numFmtId="178" fontId="1" fillId="0" borderId="1" xfId="0" applyNumberFormat="1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4" xfId="0" applyFont="1" applyBorder="1">
      <alignment vertical="center"/>
    </xf>
    <xf numFmtId="176" fontId="1" fillId="0" borderId="0" xfId="0" applyNumberFormat="1" applyFont="1">
      <alignment vertical="center"/>
    </xf>
    <xf numFmtId="178" fontId="1" fillId="0" borderId="5" xfId="0" applyNumberFormat="1" applyFont="1" applyFill="1" applyBorder="1">
      <alignment vertical="center"/>
    </xf>
    <xf numFmtId="0" fontId="1" fillId="0" borderId="5" xfId="0" applyFont="1" applyFill="1" applyBorder="1">
      <alignment vertical="center"/>
    </xf>
    <xf numFmtId="14" fontId="1" fillId="0" borderId="5" xfId="0" applyNumberFormat="1" applyFont="1" applyFill="1" applyBorder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Border="1">
      <alignment vertical="center"/>
    </xf>
    <xf numFmtId="176" fontId="1" fillId="0" borderId="0" xfId="0" applyNumberFormat="1" applyFont="1" applyFill="1" applyBorder="1">
      <alignment vertical="center"/>
    </xf>
    <xf numFmtId="0" fontId="1" fillId="0" borderId="0" xfId="0" applyFont="1" applyFill="1" applyBorder="1">
      <alignment vertical="center"/>
    </xf>
    <xf numFmtId="14" fontId="1" fillId="0" borderId="0" xfId="0" applyNumberFormat="1" applyFont="1" applyFill="1" applyBorder="1">
      <alignment vertical="center"/>
    </xf>
    <xf numFmtId="176" fontId="1" fillId="0" borderId="4" xfId="0" applyNumberFormat="1" applyFont="1" applyBorder="1">
      <alignment vertical="center"/>
    </xf>
    <xf numFmtId="176" fontId="1" fillId="0" borderId="4" xfId="0" applyNumberFormat="1" applyFont="1" applyFill="1" applyBorder="1">
      <alignment vertical="center"/>
    </xf>
    <xf numFmtId="14" fontId="1" fillId="0" borderId="4" xfId="0" applyNumberFormat="1" applyFont="1" applyFill="1" applyBorder="1">
      <alignment vertical="center"/>
    </xf>
    <xf numFmtId="177" fontId="1" fillId="0" borderId="4" xfId="0" applyNumberFormat="1" applyFont="1" applyFill="1" applyBorder="1">
      <alignment vertical="center"/>
    </xf>
    <xf numFmtId="177" fontId="1" fillId="0" borderId="4" xfId="0" applyNumberFormat="1" applyFont="1" applyBorder="1">
      <alignment vertical="center"/>
    </xf>
    <xf numFmtId="0" fontId="1" fillId="0" borderId="6" xfId="0" applyFont="1" applyFill="1" applyBorder="1">
      <alignment vertical="center"/>
    </xf>
    <xf numFmtId="177" fontId="1" fillId="0" borderId="6" xfId="0" applyNumberFormat="1" applyFont="1" applyFill="1" applyBorder="1">
      <alignment vertical="center"/>
    </xf>
    <xf numFmtId="176" fontId="1" fillId="0" borderId="7" xfId="0" applyNumberFormat="1" applyFont="1" applyFill="1" applyBorder="1">
      <alignment vertical="center"/>
    </xf>
    <xf numFmtId="0" fontId="1" fillId="0" borderId="7" xfId="0" applyFont="1" applyFill="1" applyBorder="1">
      <alignment vertical="center"/>
    </xf>
    <xf numFmtId="14" fontId="1" fillId="0" borderId="7" xfId="0" applyNumberFormat="1" applyFont="1" applyFill="1" applyBorder="1">
      <alignment vertical="center"/>
    </xf>
    <xf numFmtId="177" fontId="1" fillId="0" borderId="7" xfId="0" applyNumberFormat="1" applyFont="1" applyFill="1" applyBorder="1">
      <alignment vertical="center"/>
    </xf>
    <xf numFmtId="177" fontId="1" fillId="0" borderId="7" xfId="0" applyNumberFormat="1" applyFont="1" applyBorder="1">
      <alignment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7" fillId="0" borderId="1" xfId="0" applyFont="1" applyBorder="1" applyAlignment="1">
      <alignment horizontal="justify" vertical="top" wrapText="1"/>
    </xf>
    <xf numFmtId="3" fontId="7" fillId="0" borderId="1" xfId="0" applyNumberFormat="1" applyFont="1" applyBorder="1" applyAlignment="1">
      <alignment horizontal="right" vertical="top" wrapText="1"/>
    </xf>
    <xf numFmtId="0" fontId="6" fillId="0" borderId="8" xfId="0" applyFont="1" applyBorder="1" applyAlignment="1">
      <alignment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7" fillId="0" borderId="8" xfId="0" applyFont="1" applyBorder="1" applyAlignment="1">
      <alignment horizontal="justify" vertical="top" wrapText="1"/>
    </xf>
    <xf numFmtId="0" fontId="6" fillId="0" borderId="8" xfId="0" applyFont="1" applyBorder="1" applyAlignment="1">
      <alignment horizontal="right" vertical="top" wrapText="1"/>
    </xf>
    <xf numFmtId="0" fontId="7" fillId="0" borderId="8" xfId="0" applyFont="1" applyFill="1" applyBorder="1" applyAlignment="1">
      <alignment horizontal="justify" vertical="top" wrapText="1"/>
    </xf>
    <xf numFmtId="3" fontId="7" fillId="0" borderId="8" xfId="0" applyNumberFormat="1" applyFont="1" applyFill="1" applyBorder="1" applyAlignment="1">
      <alignment horizontal="right" vertical="top" wrapText="1"/>
    </xf>
    <xf numFmtId="0" fontId="6" fillId="0" borderId="8" xfId="0" applyFont="1" applyFill="1" applyBorder="1" applyAlignment="1">
      <alignment vertical="top" wrapText="1"/>
    </xf>
    <xf numFmtId="0" fontId="7" fillId="0" borderId="9" xfId="0" applyFont="1" applyBorder="1" applyAlignment="1">
      <alignment horizontal="justify" vertical="top" wrapText="1"/>
    </xf>
    <xf numFmtId="3" fontId="7" fillId="0" borderId="9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vertical="top" shrinkToFit="1"/>
    </xf>
    <xf numFmtId="0" fontId="7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justify" vertical="center"/>
    </xf>
    <xf numFmtId="0" fontId="5" fillId="0" borderId="0" xfId="0" applyFont="1" applyFill="1">
      <alignment vertical="center"/>
    </xf>
    <xf numFmtId="3" fontId="6" fillId="0" borderId="0" xfId="0" applyNumberFormat="1" applyFont="1">
      <alignment vertical="center"/>
    </xf>
    <xf numFmtId="3" fontId="6" fillId="0" borderId="8" xfId="0" applyNumberFormat="1" applyFont="1" applyBorder="1">
      <alignment vertical="center"/>
    </xf>
    <xf numFmtId="38" fontId="7" fillId="0" borderId="9" xfId="0" applyNumberFormat="1" applyFont="1" applyBorder="1" applyAlignment="1">
      <alignment vertical="center"/>
    </xf>
    <xf numFmtId="38" fontId="7" fillId="0" borderId="8" xfId="0" applyNumberFormat="1" applyFont="1" applyBorder="1" applyAlignment="1">
      <alignment vertical="center"/>
    </xf>
    <xf numFmtId="38" fontId="7" fillId="0" borderId="1" xfId="0" applyNumberFormat="1" applyFont="1" applyBorder="1" applyAlignment="1">
      <alignment vertical="center"/>
    </xf>
    <xf numFmtId="0" fontId="1" fillId="4" borderId="4" xfId="0" applyFont="1" applyFill="1" applyBorder="1">
      <alignment vertical="center"/>
    </xf>
    <xf numFmtId="176" fontId="1" fillId="4" borderId="4" xfId="0" applyNumberFormat="1" applyFont="1" applyFill="1" applyBorder="1">
      <alignment vertical="center"/>
    </xf>
    <xf numFmtId="49" fontId="1" fillId="4" borderId="4" xfId="0" applyNumberFormat="1" applyFont="1" applyFill="1" applyBorder="1">
      <alignment vertical="center"/>
    </xf>
    <xf numFmtId="176" fontId="1" fillId="4" borderId="3" xfId="0" applyNumberFormat="1" applyFont="1" applyFill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0" xfId="0" pivotButton="1" applyFont="1" applyBorder="1">
      <alignment vertical="center"/>
    </xf>
    <xf numFmtId="0" fontId="1" fillId="0" borderId="12" xfId="0" applyFont="1" applyBorder="1">
      <alignment vertical="center"/>
    </xf>
    <xf numFmtId="0" fontId="1" fillId="3" borderId="10" xfId="0" applyFont="1" applyFill="1" applyBorder="1">
      <alignment vertical="center"/>
    </xf>
    <xf numFmtId="38" fontId="1" fillId="0" borderId="10" xfId="0" applyNumberFormat="1" applyFont="1" applyBorder="1">
      <alignment vertical="center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>
      <alignment vertical="center"/>
    </xf>
    <xf numFmtId="38" fontId="1" fillId="0" borderId="14" xfId="0" applyNumberFormat="1" applyFont="1" applyBorder="1">
      <alignment vertical="center"/>
    </xf>
    <xf numFmtId="38" fontId="1" fillId="0" borderId="16" xfId="0" applyNumberFormat="1" applyFont="1" applyBorder="1">
      <alignment vertical="center"/>
    </xf>
    <xf numFmtId="38" fontId="1" fillId="0" borderId="17" xfId="0" applyNumberFormat="1" applyFont="1" applyBorder="1">
      <alignment vertical="center"/>
    </xf>
    <xf numFmtId="0" fontId="1" fillId="3" borderId="16" xfId="0" applyFont="1" applyFill="1" applyBorder="1">
      <alignment vertical="center"/>
    </xf>
    <xf numFmtId="0" fontId="1" fillId="2" borderId="10" xfId="0" applyFont="1" applyFill="1" applyBorder="1">
      <alignment vertical="center"/>
    </xf>
    <xf numFmtId="0" fontId="1" fillId="2" borderId="11" xfId="0" applyFont="1" applyFill="1" applyBorder="1">
      <alignment vertical="center"/>
    </xf>
    <xf numFmtId="38" fontId="1" fillId="2" borderId="10" xfId="0" applyNumberFormat="1" applyFont="1" applyFill="1" applyBorder="1">
      <alignment vertical="center"/>
    </xf>
    <xf numFmtId="38" fontId="1" fillId="2" borderId="16" xfId="0" applyNumberFormat="1" applyFont="1" applyFill="1" applyBorder="1">
      <alignment vertical="center"/>
    </xf>
    <xf numFmtId="14" fontId="1" fillId="0" borderId="4" xfId="0" applyNumberFormat="1" applyFont="1" applyBorder="1">
      <alignment vertical="center"/>
    </xf>
    <xf numFmtId="0" fontId="1" fillId="0" borderId="9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1" xfId="0" applyFont="1" applyBorder="1">
      <alignment vertical="center"/>
    </xf>
    <xf numFmtId="177" fontId="1" fillId="0" borderId="6" xfId="0" applyNumberFormat="1" applyFont="1" applyBorder="1">
      <alignment vertical="center"/>
    </xf>
    <xf numFmtId="0" fontId="1" fillId="0" borderId="6" xfId="0" applyFont="1" applyBorder="1">
      <alignment vertical="center"/>
    </xf>
    <xf numFmtId="14" fontId="1" fillId="0" borderId="7" xfId="0" applyNumberFormat="1" applyFont="1" applyBorder="1">
      <alignment vertical="center"/>
    </xf>
    <xf numFmtId="0" fontId="1" fillId="0" borderId="7" xfId="0" applyFont="1" applyBorder="1">
      <alignment vertical="center"/>
    </xf>
    <xf numFmtId="176" fontId="1" fillId="0" borderId="7" xfId="0" applyNumberFormat="1" applyFont="1" applyBorder="1">
      <alignment vertical="center"/>
    </xf>
    <xf numFmtId="177" fontId="1" fillId="0" borderId="2" xfId="0" applyNumberFormat="1" applyFont="1" applyFill="1" applyBorder="1">
      <alignment vertical="center"/>
    </xf>
    <xf numFmtId="14" fontId="1" fillId="0" borderId="1" xfId="0" applyNumberFormat="1" applyFont="1" applyBorder="1">
      <alignment vertical="center"/>
    </xf>
    <xf numFmtId="0" fontId="1" fillId="0" borderId="21" xfId="0" applyFont="1" applyBorder="1">
      <alignment vertical="center"/>
    </xf>
    <xf numFmtId="178" fontId="1" fillId="0" borderId="1" xfId="0" applyNumberFormat="1" applyFont="1" applyBorder="1">
      <alignment vertical="center"/>
    </xf>
    <xf numFmtId="0" fontId="1" fillId="0" borderId="22" xfId="0" applyFont="1" applyBorder="1">
      <alignment vertical="center"/>
    </xf>
    <xf numFmtId="38" fontId="1" fillId="0" borderId="22" xfId="0" applyNumberFormat="1" applyFont="1" applyBorder="1">
      <alignment vertical="center"/>
    </xf>
    <xf numFmtId="38" fontId="1" fillId="0" borderId="23" xfId="0" applyNumberFormat="1" applyFont="1" applyBorder="1">
      <alignment vertical="center"/>
    </xf>
    <xf numFmtId="38" fontId="7" fillId="0" borderId="8" xfId="0" applyNumberFormat="1" applyFont="1" applyFill="1" applyBorder="1" applyAlignment="1">
      <alignment vertical="center"/>
    </xf>
    <xf numFmtId="38" fontId="6" fillId="0" borderId="0" xfId="0" applyNumberFormat="1" applyFont="1" applyAlignment="1">
      <alignment vertical="center"/>
    </xf>
    <xf numFmtId="38" fontId="6" fillId="0" borderId="8" xfId="0" applyNumberFormat="1" applyFont="1" applyFill="1" applyBorder="1" applyAlignment="1">
      <alignment vertical="center"/>
    </xf>
    <xf numFmtId="38" fontId="6" fillId="0" borderId="8" xfId="0" applyNumberFormat="1" applyFont="1" applyBorder="1" applyAlignment="1">
      <alignment vertical="center"/>
    </xf>
    <xf numFmtId="0" fontId="1" fillId="0" borderId="24" xfId="0" applyFont="1" applyBorder="1">
      <alignment vertical="center"/>
    </xf>
    <xf numFmtId="0" fontId="1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1" fillId="0" borderId="25" xfId="0" applyFont="1" applyBorder="1">
      <alignment vertical="center"/>
    </xf>
  </cellXfs>
  <cellStyles count="1">
    <cellStyle name="標準" xfId="0" builtinId="0"/>
  </cellStyles>
  <dxfs count="78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border>
        <left style="thin">
          <color rgb="FFABABAB"/>
        </left>
      </border>
    </dxf>
    <dxf>
      <border>
        <left style="thin">
          <color rgb="FFABABAB"/>
        </left>
      </border>
    </dxf>
    <dxf>
      <fill>
        <patternFill patternType="solid">
          <bgColor rgb="FF66CCFF"/>
        </patternFill>
      </fill>
    </dxf>
    <dxf>
      <fill>
        <patternFill patternType="solid">
          <bgColor rgb="FF66CCFF"/>
        </patternFill>
      </fill>
    </dxf>
    <dxf>
      <fill>
        <patternFill>
          <bgColor theme="4" tint="0.39994506668294322"/>
        </patternFill>
      </fill>
    </dxf>
    <dxf>
      <border>
        <top style="thin">
          <color rgb="FF999999"/>
        </top>
      </border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border>
        <left style="thin">
          <color rgb="FFABABAB"/>
        </left>
      </border>
    </dxf>
    <dxf>
      <border>
        <left style="thin">
          <color rgb="FFABABAB"/>
        </left>
      </border>
    </dxf>
    <dxf>
      <fill>
        <patternFill patternType="solid">
          <bgColor rgb="FF66CCFF"/>
        </patternFill>
      </fill>
    </dxf>
    <dxf>
      <fill>
        <patternFill patternType="solid">
          <bgColor rgb="FF66CCFF"/>
        </patternFill>
      </fill>
    </dxf>
    <dxf>
      <fill>
        <patternFill>
          <bgColor theme="4" tint="0.39994506668294322"/>
        </patternFill>
      </fill>
    </dxf>
    <dxf>
      <border>
        <top style="thin">
          <color rgb="FF999999"/>
        </top>
      </border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border>
        <left style="thin">
          <color rgb="FFABABAB"/>
        </left>
      </border>
    </dxf>
    <dxf>
      <border>
        <left style="thin">
          <color rgb="FFABABAB"/>
        </left>
      </border>
    </dxf>
    <dxf>
      <fill>
        <patternFill patternType="solid">
          <bgColor rgb="FF66CCFF"/>
        </patternFill>
      </fill>
    </dxf>
    <dxf>
      <fill>
        <patternFill patternType="solid">
          <bgColor rgb="FF66CCFF"/>
        </patternFill>
      </fill>
    </dxf>
    <dxf>
      <fill>
        <patternFill>
          <bgColor theme="4" tint="0.39994506668294322"/>
        </patternFill>
      </fill>
    </dxf>
    <dxf>
      <border>
        <top style="thin">
          <color rgb="FF999999"/>
        </top>
      </border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border>
        <left style="thin">
          <color rgb="FFABABAB"/>
        </left>
      </border>
    </dxf>
    <dxf>
      <border>
        <left style="thin">
          <color rgb="FFABABAB"/>
        </left>
      </border>
    </dxf>
    <dxf>
      <fill>
        <patternFill patternType="solid">
          <bgColor rgb="FF66CCFF"/>
        </patternFill>
      </fill>
    </dxf>
    <dxf>
      <fill>
        <patternFill patternType="solid">
          <bgColor rgb="FF66CCFF"/>
        </patternFill>
      </fill>
    </dxf>
    <dxf>
      <fill>
        <patternFill>
          <bgColor theme="4" tint="0.39994506668294322"/>
        </patternFill>
      </fill>
    </dxf>
    <dxf>
      <border>
        <top style="thin">
          <color rgb="FF999999"/>
        </top>
      </border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border>
        <left style="thin">
          <color rgb="FFABABAB"/>
        </left>
      </border>
    </dxf>
    <dxf>
      <border>
        <left style="thin">
          <color rgb="FFABABAB"/>
        </left>
      </border>
    </dxf>
    <dxf>
      <fill>
        <patternFill patternType="solid">
          <bgColor rgb="FF66CCFF"/>
        </patternFill>
      </fill>
    </dxf>
    <dxf>
      <fill>
        <patternFill patternType="solid">
          <bgColor rgb="FF66CCFF"/>
        </patternFill>
      </fill>
    </dxf>
    <dxf>
      <fill>
        <patternFill>
          <bgColor theme="4" tint="0.39994506668294322"/>
        </patternFill>
      </fill>
    </dxf>
    <dxf>
      <border>
        <top style="thin">
          <color rgb="FF999999"/>
        </top>
      </border>
    </dxf>
    <dxf>
      <border>
        <top style="thin">
          <color rgb="FF999999"/>
        </top>
      </border>
    </dxf>
    <dxf>
      <fill>
        <patternFill>
          <bgColor theme="4" tint="0.39994506668294322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66CCFF"/>
        </patternFill>
      </fill>
    </dxf>
    <dxf>
      <border>
        <left style="thin">
          <color rgb="FFABABAB"/>
        </left>
      </border>
    </dxf>
    <dxf>
      <border>
        <left style="thin">
          <color rgb="FFABABAB"/>
        </left>
      </border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関根弘二" refreshedDate="44041.614236805559" createdVersion="5" refreshedVersion="6" minRefreshableVersion="3" recordCount="43" xr:uid="{00000000-000A-0000-FFFF-FFFF05000000}">
  <cacheSource type="worksheet">
    <worksheetSource ref="A2:K65" sheet="手元現金出納帳・銀行預金出納帳"/>
  </cacheSource>
  <cacheFields count="11">
    <cacheField name="処理日" numFmtId="0">
      <sharedItems containsDate="1" containsBlank="1" containsMixedTypes="1" minDate="2020-04-01T00:00:00" maxDate="2020-08-02T00:00:00"/>
    </cacheField>
    <cacheField name="領収書等月日" numFmtId="0">
      <sharedItems containsDate="1" containsBlank="1" containsMixedTypes="1" minDate="2020-04-06T00:00:00" maxDate="2020-06-30T00:00:00"/>
    </cacheField>
    <cacheField name="収支" numFmtId="0">
      <sharedItems containsBlank="1" count="8">
        <s v="繰越"/>
        <s v="支出"/>
        <s v="取消"/>
        <s v="収入"/>
        <s v="移動"/>
        <m/>
        <s v="収支"/>
        <s v="繰入" u="1"/>
      </sharedItems>
    </cacheField>
    <cacheField name="科目" numFmtId="0">
      <sharedItems containsBlank="1" count="22">
        <m/>
        <s v="04.活動費③募金支出"/>
        <s v="07.消耗品"/>
        <s v="08.渉外費"/>
        <s v="04.その他収入①集団回収"/>
        <s v="05.印刷関係費"/>
        <s v="04.活動費④諸経費"/>
        <s v="04.活動費①行事支出"/>
        <s v="02.自治連年会費"/>
        <s v="科目"/>
        <s v="01.コミュニティ費"/>
        <s v="09.銀行手数料"/>
        <s v="02.区・文書等配布委託金"/>
        <s v="01.行政分担金"/>
        <s v="06.募金預り金" u="1"/>
        <s v="06.備品費" u="1"/>
        <s v="05.寄付金" u="1"/>
        <s v="03.行事収入" u="1"/>
        <s v="04.その他収入②その他" u="1"/>
        <s v="04.活動費②自治会保険料" u="1"/>
        <s v="06.募金" u="1"/>
        <s v="03.防犯協会加入分担金" u="1"/>
      </sharedItems>
    </cacheField>
    <cacheField name="補助科目" numFmtId="0">
      <sharedItems containsBlank="1" count="81">
        <m/>
        <s v="①緑の募金"/>
        <s v="消耗品"/>
        <s v="●弔慰金"/>
        <s v="アルミ缶回収費"/>
        <s v="第34期コピー機使用料"/>
        <s v="総会後懇談会費（飲み物）"/>
        <s v="会議費（飲み物）"/>
        <s v="①七夕飾り"/>
        <s v="印刷費"/>
        <s v="交通費"/>
        <s v="七夕飾りお茶代（飲み物）"/>
        <s v="宇喜田・小島地区自治連協議会分担金"/>
        <s v="補助科目"/>
        <s v="集団回収報奨金(2019/10-2020/03)"/>
        <s v="第34期コミュニティー費"/>
        <s v="振込手数料"/>
        <s v="刊行物配布委託料"/>
        <s v="葛西地区自治会連合会分担金"/>
        <s v="社会福祉協議会正会員会費"/>
        <s v="青少年育成葛西第一地区委員会助成金"/>
        <s v="葛西まつり分担金"/>
        <s v="葛西防犯カメラの会分担金"/>
        <s v="銀行利息*" u="1"/>
        <s v="⑩バームの新年会（1/12）" u="1"/>
        <s v="集団回収報奨金(2019/4-2019/09)" u="1"/>
        <s v="①端午の節句(5/5)" u="1"/>
        <s v="損保ジャパン日本興亜自治会活動保険保険料" u="1"/>
        <s v="令和元年度葛西防犯協会支部会費" u="1"/>
        <s v="刊行物配布委託料*" u="1"/>
        <s v="令和元年度葛西防犯協会特別賛助会費" u="1"/>
        <s v="七夕飾り（飲み物）" u="1"/>
        <s v="損保ジャパン日本興亜自治会活動保険保険料*" u="1"/>
        <s v="地区委員会助成金*" u="1"/>
        <s v="⑤運動会(9/22)" u="1"/>
        <s v="葛西防犯カメラの会分担金*" u="1"/>
        <s v="葛西地区自治会連合会分担金*" u="1"/>
        <s v="⑩正月飾り（1/1）" u="1"/>
        <s v="葛西まつり分担金*" u="1"/>
        <s v="⑨カレンダー交換会（12/28）" u="1"/>
        <s v="①夏まつり（東京葬祭）" u="1"/>
        <s v="会議費" u="1"/>
        <s v="⑥サークル活動費" u="1"/>
        <s v="②七夕飾り(7/7)" u="1"/>
        <s v="③夏まつり(7/28)" u="1"/>
        <s v="④歳末たすけあい運動募金（2019）" u="1"/>
        <s v="②赤十字社活動募金" u="1"/>
        <s v="健康講座(11/27)" u="1"/>
        <s v="④バームの新年会（東京葬祭）" u="1"/>
        <s v="⑧年末電飾（12/1）" u="1"/>
        <s v="健康講座(10/30)" u="1"/>
        <s v="⑪バームの新年会（1/12）" u="1"/>
        <s v="備品（消耗品）" u="1"/>
        <s v="⑦歳末たすけあい募金" u="1"/>
        <s v="①夏まつり(7/28)" u="1"/>
        <s v="第33期コピー機使用料" u="1"/>
        <s v="⑦クリスマス飾り（12/25）" u="1"/>
        <s v="③運動会（東京葬祭）" u="1"/>
        <s v="第33期コミュニティー費" u="1"/>
        <s v="②防災訓練（東京葬祭)" u="1"/>
        <s v="⑫ひな祭り(3/3)" u="1"/>
        <s v="⑤葛西地区新年顔合わせ会(1/8)" u="1"/>
        <s v="④自治会会議費懇親会費(12/28)" u="1"/>
        <s v="①宇喜田・小島地区自治連懇親会（5/5）" u="1"/>
        <s v="消耗品（切手）" u="1"/>
        <s v="②自治会会議費懇親会費(5/19)" u="1"/>
        <s v="④防災訓練(9/16)" u="1"/>
        <s v="宇喜田小島地区自治連協議会分担金" u="1"/>
        <s v="④運動会(9/22)" u="1"/>
        <s v="備品（資産）" u="1"/>
        <s v="③青い羽根募金" u="1"/>
        <s v="消耗品（はがき）" u="1"/>
        <s v="社会福祉協議会正会員会費*" u="1"/>
        <s v="①夏まつり（東京葬祭）*" u="1"/>
        <s v="総会後懇談会費" u="1"/>
        <s v="⑨正月飾り（1/1）" u="1"/>
        <s v="①定例総会(5/19)" u="1"/>
        <s v="振込手数料*" u="1"/>
        <s v="集団回収報奨金(2018/10-2019/03)" u="1"/>
        <s v="損害保険ジャパン日本興亜株式会社自治会活動保険保険料*" u="1"/>
        <s v="⑤自治会バザー（東京葬祭）" u="1"/>
      </sharedItems>
    </cacheField>
    <cacheField name="摘要" numFmtId="0">
      <sharedItems containsBlank="1"/>
    </cacheField>
    <cacheField name="領収書等貼付ページ" numFmtId="0">
      <sharedItems containsBlank="1" containsMixedTypes="1" containsNumber="1" containsInteger="1" minValue="1" maxValue="3"/>
    </cacheField>
    <cacheField name="購入先/支払先等" numFmtId="0">
      <sharedItems containsBlank="1"/>
    </cacheField>
    <cacheField name="収入" numFmtId="0">
      <sharedItems containsBlank="1" containsMixedTypes="1" containsNumber="1" containsInteger="1" minValue="6000" maxValue="1627082"/>
    </cacheField>
    <cacheField name="支出" numFmtId="0">
      <sharedItems containsBlank="1" containsMixedTypes="1" containsNumber="1" containsInteger="1" minValue="70" maxValue="200000"/>
    </cacheField>
    <cacheField name="残高" numFmtId="0">
      <sharedItems containsBlank="1" containsMixedTypes="1" containsNumber="1" containsInteger="1" minValue="77132" maxValue="207359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d v="2020-04-01T00:00:00"/>
    <m/>
    <x v="0"/>
    <x v="0"/>
    <x v="0"/>
    <s v="前期繰越手許現金"/>
    <m/>
    <m/>
    <n v="91819"/>
    <m/>
    <n v="91819"/>
  </r>
  <r>
    <d v="2020-05-09T00:00:00"/>
    <d v="2020-04-08T00:00:00"/>
    <x v="1"/>
    <x v="1"/>
    <x v="1"/>
    <s v="①緑の募金"/>
    <n v="1"/>
    <s v="東京都緑化推進委員会江戸川地区委員会"/>
    <m/>
    <n v="1000"/>
    <n v="90819"/>
  </r>
  <r>
    <d v="2020-05-09T00:00:00"/>
    <d v="2020-04-06T00:00:00"/>
    <x v="1"/>
    <x v="2"/>
    <x v="2"/>
    <s v="釣り糸　道糸10号(0.520mm)、50m、透明"/>
    <n v="1"/>
    <s v="キャスティング北葛西店"/>
    <m/>
    <n v="467"/>
    <n v="90352"/>
  </r>
  <r>
    <d v="2020-05-09T00:00:00"/>
    <d v="2020-04-06T00:00:00"/>
    <x v="1"/>
    <x v="2"/>
    <x v="2"/>
    <s v="二重リング　27mm、11個入り"/>
    <n v="1"/>
    <s v="ダイソーサニーモール西葛西店"/>
    <m/>
    <n v="110"/>
    <n v="90242"/>
  </r>
  <r>
    <d v="2020-05-09T00:00:00"/>
    <d v="2020-04-06T00:00:00"/>
    <x v="1"/>
    <x v="2"/>
    <x v="2"/>
    <s v="結束バンド　長さ7cm、白色、屋内用、120本入り"/>
    <n v="1"/>
    <s v="ダイソーサニーモール西葛西店"/>
    <m/>
    <n v="110"/>
    <n v="90132"/>
  </r>
  <r>
    <d v="2020-04-27T00:00:00"/>
    <m/>
    <x v="2"/>
    <x v="3"/>
    <x v="3"/>
    <s v="弔慰金（424高橋幸子様/4月19日逝去）"/>
    <m/>
    <m/>
    <m/>
    <n v="10000"/>
    <n v="80132"/>
  </r>
  <r>
    <d v="2020-05-09T00:00:00"/>
    <d v="2020-04-27T00:00:00"/>
    <x v="3"/>
    <x v="4"/>
    <x v="4"/>
    <s v="2020年04月　140kg×@50円"/>
    <n v="2"/>
    <s v="渡辺商店"/>
    <n v="7000"/>
    <m/>
    <n v="87132"/>
  </r>
  <r>
    <d v="2020-05-21T00:00:00"/>
    <m/>
    <x v="1"/>
    <x v="3"/>
    <x v="3"/>
    <s v="弔慰金（613宮森洋子様/5月17日逝去）"/>
    <n v="2"/>
    <m/>
    <m/>
    <n v="10000"/>
    <n v="77132"/>
  </r>
  <r>
    <d v="2020-05-23T00:00:00"/>
    <d v="2020-05-23T00:00:00"/>
    <x v="4"/>
    <x v="0"/>
    <x v="0"/>
    <s v="預金口座より手許現金引き出し　200,000円"/>
    <m/>
    <m/>
    <n v="200000"/>
    <m/>
    <n v="277132"/>
  </r>
  <r>
    <d v="2020-05-30T00:00:00"/>
    <d v="2020-05-30T00:00:00"/>
    <x v="1"/>
    <x v="5"/>
    <x v="5"/>
    <s v="第34期コピー機使用料"/>
    <n v="2"/>
    <s v="バームハイツ西葛西管理組合"/>
    <m/>
    <n v="61360"/>
    <n v="215772"/>
  </r>
  <r>
    <d v="2020-06-06T00:00:00"/>
    <d v="2020-05-23T00:00:00"/>
    <x v="1"/>
    <x v="6"/>
    <x v="6"/>
    <s v="ローソンマチカフェ　コーヒーM×4、アイスコーヒーM×2"/>
    <n v="3"/>
    <s v="ローソン西葛西店"/>
    <m/>
    <n v="882"/>
    <n v="214890"/>
  </r>
  <r>
    <d v="2020-06-06T00:00:00"/>
    <d v="2020-05-30T00:00:00"/>
    <x v="1"/>
    <x v="6"/>
    <x v="7"/>
    <s v="サントリー緑茶伊右衛門600ml×3、コカ・コーラゼロ500ml×2"/>
    <n v="3"/>
    <s v="ローソン西葛西店"/>
    <m/>
    <n v="633"/>
    <n v="214257"/>
  </r>
  <r>
    <d v="2020-06-24T00:00:00"/>
    <m/>
    <x v="1"/>
    <x v="3"/>
    <x v="3"/>
    <s v="弔慰金（112青木三和様/5月29日逝去）"/>
    <n v="3"/>
    <m/>
    <m/>
    <n v="10000"/>
    <n v="204257"/>
  </r>
  <r>
    <d v="2020-07-04T00:00:00"/>
    <d v="2020-05-26T00:00:00"/>
    <x v="1"/>
    <x v="7"/>
    <x v="8"/>
    <s v="パチッとロック、キラキラホログラムチェーン他"/>
    <m/>
    <s v="ダイソーサニーモール西葛西店"/>
    <m/>
    <n v="880"/>
    <n v="203377"/>
  </r>
  <r>
    <d v="2020-07-04T00:00:00"/>
    <d v="2020-05-28T00:00:00"/>
    <x v="1"/>
    <x v="2"/>
    <x v="2"/>
    <s v="結束バンド、スティックのり"/>
    <m/>
    <s v="カインズ南砂町SUNAMO店"/>
    <m/>
    <n v="846"/>
    <n v="202531"/>
  </r>
  <r>
    <d v="2020-07-04T00:00:00"/>
    <d v="2020-06-12T00:00:00"/>
    <x v="1"/>
    <x v="7"/>
    <x v="8"/>
    <s v="トリプルスター、キラキラネットかざり、短冊他"/>
    <m/>
    <s v="パッケージプラザ 葛西店"/>
    <m/>
    <n v="7319"/>
    <n v="195212"/>
  </r>
  <r>
    <d v="2020-07-04T00:00:00"/>
    <d v="2020-06-12T00:00:00"/>
    <x v="1"/>
    <x v="2"/>
    <x v="2"/>
    <s v="除菌液（消毒液）"/>
    <m/>
    <s v="パッケージプラザ 葛西店"/>
    <m/>
    <n v="1082"/>
    <n v="194130"/>
  </r>
  <r>
    <d v="2020-07-04T00:00:00"/>
    <m/>
    <x v="1"/>
    <x v="6"/>
    <x v="9"/>
    <s v="七夕飾り関連印刷費"/>
    <m/>
    <s v="荻原役員"/>
    <m/>
    <n v="310"/>
    <n v="193820"/>
  </r>
  <r>
    <d v="2020-07-04T00:00:00"/>
    <m/>
    <x v="1"/>
    <x v="6"/>
    <x v="9"/>
    <s v="コミュニティルーム使用計画（2020年度）"/>
    <m/>
    <s v="荻原役員"/>
    <m/>
    <n v="70"/>
    <n v="193750"/>
  </r>
  <r>
    <d v="2020-07-04T00:00:00"/>
    <m/>
    <x v="1"/>
    <x v="6"/>
    <x v="9"/>
    <s v="第16期自治会定例総会関連"/>
    <m/>
    <s v="荻原役員"/>
    <m/>
    <n v="120"/>
    <n v="193630"/>
  </r>
  <r>
    <d v="2020-07-04T00:00:00"/>
    <m/>
    <x v="1"/>
    <x v="6"/>
    <x v="10"/>
    <s v="七夕飾り購入（カインズ南砂町SUNAMO店）西葛西↔南砂町"/>
    <m/>
    <s v="荻原役員"/>
    <m/>
    <n v="340"/>
    <n v="193290"/>
  </r>
  <r>
    <d v="2020-07-04T00:00:00"/>
    <d v="2020-06-29T00:00:00"/>
    <x v="1"/>
    <x v="7"/>
    <x v="8"/>
    <s v="短冊"/>
    <m/>
    <s v="イトーヨーカドー アリオ葛西店"/>
    <m/>
    <n v="660"/>
    <n v="192630"/>
  </r>
  <r>
    <d v="2020-07-04T00:00:00"/>
    <d v="2020-06-21T00:00:00"/>
    <x v="1"/>
    <x v="6"/>
    <x v="11"/>
    <s v="サントリー緑茶伊右衛門600ml×5、キリン生茶600ml×4他"/>
    <m/>
    <s v="ローソン西葛西店"/>
    <m/>
    <n v="1699"/>
    <n v="190931"/>
  </r>
  <r>
    <d v="2020-07-04T00:00:00"/>
    <d v="2020-06-22T00:00:00"/>
    <x v="1"/>
    <x v="8"/>
    <x v="12"/>
    <s v="宇喜田・小島地区自治連協議会分担金"/>
    <m/>
    <s v="宇喜田・小島地区自治連協議会"/>
    <m/>
    <n v="23000"/>
    <n v="167931"/>
  </r>
  <r>
    <d v="2020-07-04T00:00:00"/>
    <d v="2020-05-25T00:00:00"/>
    <x v="3"/>
    <x v="4"/>
    <x v="4"/>
    <s v="2020年05月　120kg×@50円"/>
    <m/>
    <s v="渡辺商店"/>
    <n v="6000"/>
    <m/>
    <n v="173931"/>
  </r>
  <r>
    <d v="2020-07-04T00:00:00"/>
    <d v="2020-06-29T00:00:00"/>
    <x v="3"/>
    <x v="4"/>
    <x v="4"/>
    <s v="2020年06月　180kg×@50円"/>
    <m/>
    <s v="渡辺商店"/>
    <n v="9000"/>
    <m/>
    <n v="182931"/>
  </r>
  <r>
    <d v="2020-08-01T00:00:00"/>
    <m/>
    <x v="2"/>
    <x v="3"/>
    <x v="3"/>
    <s v="弔慰金（424高橋幸子様/4月19日逝去）一旦引き取り"/>
    <m/>
    <m/>
    <n v="10000"/>
    <m/>
    <n v="192931"/>
  </r>
  <r>
    <m/>
    <m/>
    <x v="5"/>
    <x v="0"/>
    <x v="0"/>
    <m/>
    <m/>
    <m/>
    <m/>
    <m/>
    <m/>
  </r>
  <r>
    <s v="銀行預金出納帳 (2020/4/1～2021/3/31)"/>
    <m/>
    <x v="5"/>
    <x v="0"/>
    <x v="0"/>
    <m/>
    <m/>
    <m/>
    <m/>
    <m/>
    <m/>
  </r>
  <r>
    <s v="処理日"/>
    <s v="領収書等月日"/>
    <x v="6"/>
    <x v="9"/>
    <x v="13"/>
    <s v="摘要"/>
    <s v="領収書等貼付ページ"/>
    <s v="購入先/支払先等"/>
    <s v="収入"/>
    <s v="支出"/>
    <s v="残高"/>
  </r>
  <r>
    <d v="2020-04-01T00:00:00"/>
    <m/>
    <x v="0"/>
    <x v="0"/>
    <x v="0"/>
    <s v="前期末預金口座残高"/>
    <m/>
    <m/>
    <n v="1627082"/>
    <m/>
    <n v="1627082"/>
  </r>
  <r>
    <d v="2020-05-15T00:00:00"/>
    <d v="2020-05-15T00:00:00"/>
    <x v="3"/>
    <x v="4"/>
    <x v="14"/>
    <s v="2,710 kg× @6円"/>
    <m/>
    <s v="江戸川区環境部清掃課ごみ減量係"/>
    <n v="16260"/>
    <m/>
    <n v="1643342"/>
  </r>
  <r>
    <d v="2020-05-23T00:00:00"/>
    <d v="2020-05-23T00:00:00"/>
    <x v="4"/>
    <x v="0"/>
    <x v="0"/>
    <s v="自治会運営会議手元現金の出金"/>
    <m/>
    <m/>
    <m/>
    <n v="200000"/>
    <n v="1443342"/>
  </r>
  <r>
    <d v="2020-05-28T00:00:00"/>
    <d v="2020-05-28T00:00:00"/>
    <x v="3"/>
    <x v="10"/>
    <x v="15"/>
    <s v="第34期コミュニティー費"/>
    <m/>
    <s v="バームハイツ西葛西管理組合"/>
    <n v="500000"/>
    <m/>
    <n v="1943342"/>
  </r>
  <r>
    <d v="2020-05-28T00:00:00"/>
    <d v="2020-05-28T00:00:00"/>
    <x v="1"/>
    <x v="11"/>
    <x v="16"/>
    <s v="振込手数料"/>
    <m/>
    <m/>
    <m/>
    <n v="550"/>
    <n v="1942792"/>
  </r>
  <r>
    <d v="2020-07-04T00:00:00"/>
    <d v="2020-06-29T00:00:00"/>
    <x v="3"/>
    <x v="12"/>
    <x v="17"/>
    <s v="刊行物配布委託料"/>
    <m/>
    <m/>
    <n v="130800"/>
    <m/>
    <n v="2073592"/>
  </r>
  <r>
    <d v="2020-07-04T00:00:00"/>
    <d v="2020-06-29T00:00:00"/>
    <x v="1"/>
    <x v="13"/>
    <x v="18"/>
    <s v="葛西地区自治会連合会分担金"/>
    <m/>
    <s v="葛西地区自治会連合会"/>
    <m/>
    <n v="11990"/>
    <n v="2061602"/>
  </r>
  <r>
    <d v="2020-07-04T00:00:00"/>
    <d v="2020-06-29T00:00:00"/>
    <x v="1"/>
    <x v="13"/>
    <x v="19"/>
    <s v="社会福祉協議会正会員会費"/>
    <m/>
    <s v="江戸川区社会福祉協議会"/>
    <m/>
    <n v="2180"/>
    <n v="2059422"/>
  </r>
  <r>
    <d v="2020-07-04T00:00:00"/>
    <d v="2020-06-29T00:00:00"/>
    <x v="1"/>
    <x v="13"/>
    <x v="20"/>
    <s v="青少年育成葛西第一地区委員会助成金"/>
    <m/>
    <s v="青少年育成葛西第一地区委員会"/>
    <m/>
    <n v="4360"/>
    <n v="2055062"/>
  </r>
  <r>
    <d v="2020-07-04T00:00:00"/>
    <d v="2020-06-29T00:00:00"/>
    <x v="1"/>
    <x v="13"/>
    <x v="21"/>
    <s v="葛西まつり分担金"/>
    <m/>
    <s v="葛西地区自治会連合会"/>
    <m/>
    <n v="6540"/>
    <n v="2048522"/>
  </r>
  <r>
    <d v="2020-07-04T00:00:00"/>
    <d v="2020-06-29T00:00:00"/>
    <x v="1"/>
    <x v="13"/>
    <x v="22"/>
    <s v="葛西防犯カメラの会分担金"/>
    <m/>
    <s v="葛西防犯カメラの会"/>
    <m/>
    <n v="6540"/>
    <n v="2041982"/>
  </r>
  <r>
    <d v="2020-07-04T00:00:00"/>
    <d v="2020-06-29T00:00:00"/>
    <x v="1"/>
    <x v="11"/>
    <x v="16"/>
    <s v="振込手数料"/>
    <m/>
    <m/>
    <m/>
    <n v="864"/>
    <n v="2041118"/>
  </r>
  <r>
    <m/>
    <m/>
    <x v="5"/>
    <x v="0"/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ﾋﾟﾎﾞｯﾄﾃｰﾌﾞﾙ1" cacheId="16" applyNumberFormats="0" applyBorderFormats="0" applyFontFormats="0" applyPatternFormats="0" applyAlignmentFormats="0" applyWidthHeightFormats="1" dataCaption="データ" updatedVersion="6" minRefreshableVersion="3" showMultipleLabel="0" showMemberPropertyTips="0" useAutoFormatting="1" itemPrintTitles="1" createdVersion="5" indent="0" compact="0" compactData="0" gridDropZones="1">
  <location ref="A4:E39" firstHeaderRow="1" firstDataRow="2" firstDataCol="3"/>
  <pivotFields count="11">
    <pivotField compact="0" outline="0" showAll="0" defaultSubtotal="0"/>
    <pivotField compact="0" outline="0" showAll="0" defaultSubtotal="0"/>
    <pivotField axis="axisRow" compact="0" outline="0" subtotalTop="0" multipleItemSelectionAllowed="1" showAll="0" includeNewItemsInFilter="1" sortType="descending" rankBy="0" defaultSubtotal="0">
      <items count="8">
        <item h="1" x="5"/>
        <item x="3"/>
        <item h="1" x="6"/>
        <item h="1" x="2"/>
        <item x="1"/>
        <item h="1" m="1" x="7"/>
        <item h="1" x="0"/>
        <item h="1" x="4"/>
      </items>
    </pivotField>
    <pivotField axis="axisRow" compact="0" outline="0" subtotalTop="0" showAll="0" includeNewItemsInFilter="1" sortType="ascending" rankBy="0">
      <items count="23">
        <item x="10"/>
        <item x="13"/>
        <item x="12"/>
        <item x="8"/>
        <item m="1" x="17"/>
        <item m="1" x="21"/>
        <item x="4"/>
        <item m="1" x="18"/>
        <item x="7"/>
        <item m="1" x="19"/>
        <item x="1"/>
        <item x="6"/>
        <item x="5"/>
        <item m="1" x="16"/>
        <item m="1" x="15"/>
        <item m="1" x="20"/>
        <item m="1" x="14"/>
        <item x="2"/>
        <item x="3"/>
        <item x="11"/>
        <item x="9"/>
        <item h="1" x="0"/>
        <item t="default"/>
      </items>
    </pivotField>
    <pivotField axis="axisRow" compact="0" outline="0" showAll="0" sortType="ascending" defaultSubtotal="0">
      <items count="81">
        <item x="3"/>
        <item m="1" x="63"/>
        <item m="1" x="54"/>
        <item m="1" x="40"/>
        <item m="1" x="73"/>
        <item x="8"/>
        <item m="1" x="26"/>
        <item m="1" x="76"/>
        <item x="1"/>
        <item m="1" x="65"/>
        <item m="1" x="43"/>
        <item m="1" x="46"/>
        <item m="1" x="59"/>
        <item m="1" x="57"/>
        <item m="1" x="44"/>
        <item m="1" x="70"/>
        <item m="1" x="48"/>
        <item m="1" x="68"/>
        <item m="1" x="45"/>
        <item m="1" x="62"/>
        <item m="1" x="66"/>
        <item m="1" x="34"/>
        <item m="1" x="61"/>
        <item m="1" x="80"/>
        <item m="1" x="42"/>
        <item m="1" x="56"/>
        <item m="1" x="53"/>
        <item m="1" x="49"/>
        <item m="1" x="39"/>
        <item m="1" x="75"/>
        <item m="1" x="24"/>
        <item m="1" x="37"/>
        <item m="1" x="51"/>
        <item m="1" x="60"/>
        <item x="4"/>
        <item x="9"/>
        <item x="12"/>
        <item m="1" x="67"/>
        <item m="1" x="41"/>
        <item x="7"/>
        <item x="21"/>
        <item m="1" x="38"/>
        <item x="18"/>
        <item m="1" x="36"/>
        <item x="22"/>
        <item m="1" x="35"/>
        <item x="17"/>
        <item m="1" x="29"/>
        <item m="1" x="23"/>
        <item m="1" x="50"/>
        <item m="1" x="47"/>
        <item x="10"/>
        <item m="1" x="31"/>
        <item x="11"/>
        <item x="19"/>
        <item m="1" x="72"/>
        <item m="1" x="78"/>
        <item x="14"/>
        <item m="1" x="25"/>
        <item x="2"/>
        <item m="1" x="71"/>
        <item m="1" x="64"/>
        <item x="16"/>
        <item m="1" x="77"/>
        <item x="20"/>
        <item m="1" x="74"/>
        <item x="6"/>
        <item m="1" x="79"/>
        <item m="1" x="27"/>
        <item m="1" x="32"/>
        <item m="1" x="55"/>
        <item m="1" x="58"/>
        <item x="5"/>
        <item x="15"/>
        <item m="1" x="33"/>
        <item m="1" x="69"/>
        <item m="1" x="52"/>
        <item x="13"/>
        <item m="1" x="28"/>
        <item m="1" x="30"/>
        <item x="0"/>
      </items>
    </pivotField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dataField="1" compact="0" outline="0" subtotalTop="0" showAll="0" includeNewItemsInFilter="1"/>
    <pivotField compact="0" outline="0" showAll="0" defaultSubtotal="0"/>
  </pivotFields>
  <rowFields count="3">
    <field x="2"/>
    <field x="3"/>
    <field x="4"/>
  </rowFields>
  <rowItems count="34">
    <i>
      <x v="1"/>
      <x/>
      <x v="73"/>
    </i>
    <i t="default" r="1">
      <x/>
    </i>
    <i r="1">
      <x v="2"/>
      <x v="46"/>
    </i>
    <i t="default" r="1">
      <x v="2"/>
    </i>
    <i r="1">
      <x v="6"/>
      <x v="34"/>
    </i>
    <i r="2">
      <x v="57"/>
    </i>
    <i t="default" r="1">
      <x v="6"/>
    </i>
    <i>
      <x v="4"/>
      <x v="1"/>
      <x v="40"/>
    </i>
    <i r="2">
      <x v="42"/>
    </i>
    <i r="2">
      <x v="44"/>
    </i>
    <i r="2">
      <x v="54"/>
    </i>
    <i r="2">
      <x v="64"/>
    </i>
    <i t="default" r="1">
      <x v="1"/>
    </i>
    <i r="1">
      <x v="3"/>
      <x v="36"/>
    </i>
    <i t="default" r="1">
      <x v="3"/>
    </i>
    <i r="1">
      <x v="8"/>
      <x v="5"/>
    </i>
    <i t="default" r="1">
      <x v="8"/>
    </i>
    <i r="1">
      <x v="10"/>
      <x v="8"/>
    </i>
    <i t="default" r="1">
      <x v="10"/>
    </i>
    <i r="1">
      <x v="11"/>
      <x v="35"/>
    </i>
    <i r="2">
      <x v="39"/>
    </i>
    <i r="2">
      <x v="51"/>
    </i>
    <i r="2">
      <x v="53"/>
    </i>
    <i r="2">
      <x v="66"/>
    </i>
    <i t="default" r="1">
      <x v="11"/>
    </i>
    <i r="1">
      <x v="12"/>
      <x v="72"/>
    </i>
    <i t="default" r="1">
      <x v="12"/>
    </i>
    <i r="1">
      <x v="17"/>
      <x v="59"/>
    </i>
    <i t="default" r="1">
      <x v="17"/>
    </i>
    <i r="1">
      <x v="18"/>
      <x/>
    </i>
    <i t="default" r="1">
      <x v="18"/>
    </i>
    <i r="1">
      <x v="19"/>
      <x v="62"/>
    </i>
    <i t="default" r="1"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8" baseField="0" baseItem="0"/>
    <dataField name="支出の部" fld="9" baseField="0" baseItem="0"/>
  </dataFields>
  <formats count="13">
    <format dxfId="77">
      <pivotArea outline="0" collapsedLevelsAreSubtotals="1" fieldPosition="0"/>
    </format>
    <format dxfId="7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4">
      <pivotArea type="all" dataOnly="0" outline="0" fieldPosition="0"/>
    </format>
    <format dxfId="73">
      <pivotArea outline="0" collapsedLevelsAreSubtotals="1" fieldPosition="0"/>
    </format>
    <format dxfId="72">
      <pivotArea dataOnly="0" labelOnly="1" grandRow="1" outline="0" fieldPosition="0"/>
    </format>
    <format dxfId="7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0">
      <pivotArea outline="0" fieldPosition="0">
        <references count="1">
          <reference field="4294967294" count="1" selected="0">
            <x v="1"/>
          </reference>
        </references>
      </pivotArea>
    </format>
    <format dxfId="6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68">
      <pivotArea outline="0" fieldPosition="0">
        <references count="2">
          <reference field="2" count="1" selected="0">
            <x v="1"/>
          </reference>
          <reference field="3" count="1" selected="0" defaultSubtotal="1">
            <x v="0"/>
          </reference>
        </references>
      </pivotArea>
    </format>
    <format dxfId="67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0"/>
          </reference>
        </references>
      </pivotArea>
    </format>
    <format dxfId="66">
      <pivotArea dataOnly="0" outline="0" fieldPosition="0">
        <references count="1">
          <reference field="3" count="0" defaultSubtotal="1"/>
        </references>
      </pivotArea>
    </format>
    <format dxfId="65">
      <pivotArea dataOnly="0" labelOnly="1" outline="0" offset="IV24" fieldPosition="0">
        <references count="1">
          <reference field="2" count="1">
            <x v="4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4"/>
  <sheetViews>
    <sheetView tabSelected="1" zoomScaleNormal="100" zoomScaleSheetLayoutView="70" workbookViewId="0">
      <pane ySplit="2" topLeftCell="A3" activePane="bottomLeft" state="frozen"/>
      <selection activeCell="C29" sqref="C29"/>
      <selection pane="bottomLeft"/>
    </sheetView>
  </sheetViews>
  <sheetFormatPr defaultColWidth="9" defaultRowHeight="18.75" x14ac:dyDescent="0.15"/>
  <cols>
    <col min="1" max="1" width="12.625" style="1" bestFit="1" customWidth="1"/>
    <col min="2" max="2" width="13.125" style="1" bestFit="1" customWidth="1"/>
    <col min="3" max="3" width="6.125" style="1" customWidth="1"/>
    <col min="4" max="4" width="24.625" style="1" bestFit="1" customWidth="1"/>
    <col min="5" max="5" width="42.375" style="1" bestFit="1" customWidth="1"/>
    <col min="6" max="6" width="61.125" style="1" bestFit="1" customWidth="1"/>
    <col min="7" max="7" width="19.5" style="1" bestFit="1" customWidth="1"/>
    <col min="8" max="8" width="41.625" style="1" bestFit="1" customWidth="1"/>
    <col min="9" max="9" width="11.625" style="1" bestFit="1" customWidth="1"/>
    <col min="10" max="10" width="9.625" style="1" customWidth="1"/>
    <col min="11" max="11" width="11.625" style="1" bestFit="1" customWidth="1"/>
    <col min="12" max="16384" width="9" style="1"/>
  </cols>
  <sheetData>
    <row r="1" spans="1:11" s="15" customFormat="1" x14ac:dyDescent="0.15">
      <c r="A1" s="15" t="s">
        <v>63</v>
      </c>
      <c r="J1" s="32"/>
    </row>
    <row r="2" spans="1:11" x14ac:dyDescent="0.15">
      <c r="A2" s="59" t="s">
        <v>6</v>
      </c>
      <c r="B2" s="59" t="s">
        <v>22</v>
      </c>
      <c r="C2" s="59" t="s">
        <v>21</v>
      </c>
      <c r="D2" s="59" t="s">
        <v>20</v>
      </c>
      <c r="E2" s="59" t="s">
        <v>19</v>
      </c>
      <c r="F2" s="59" t="s">
        <v>18</v>
      </c>
      <c r="G2" s="59" t="s">
        <v>17</v>
      </c>
      <c r="H2" s="59" t="s">
        <v>16</v>
      </c>
      <c r="I2" s="59" t="s">
        <v>0</v>
      </c>
      <c r="J2" s="59" t="s">
        <v>1</v>
      </c>
      <c r="K2" s="60" t="s">
        <v>15</v>
      </c>
    </row>
    <row r="3" spans="1:11" x14ac:dyDescent="0.15">
      <c r="A3" s="24">
        <v>43922</v>
      </c>
      <c r="B3" s="26"/>
      <c r="C3" s="22" t="s">
        <v>5</v>
      </c>
      <c r="D3" s="9"/>
      <c r="E3" s="9"/>
      <c r="F3" s="9" t="s">
        <v>14</v>
      </c>
      <c r="G3" s="25"/>
      <c r="H3" s="9"/>
      <c r="I3" s="21">
        <v>91819</v>
      </c>
      <c r="J3" s="21"/>
      <c r="K3" s="20">
        <f>+I3-J3</f>
        <v>91819</v>
      </c>
    </row>
    <row r="4" spans="1:11" x14ac:dyDescent="0.15">
      <c r="A4" s="24">
        <v>43960</v>
      </c>
      <c r="B4" s="23">
        <v>43929</v>
      </c>
      <c r="C4" s="22" t="s">
        <v>1</v>
      </c>
      <c r="D4" s="9" t="s">
        <v>12</v>
      </c>
      <c r="E4" s="9" t="s">
        <v>13</v>
      </c>
      <c r="F4" s="9" t="s">
        <v>13</v>
      </c>
      <c r="G4" s="9">
        <v>1</v>
      </c>
      <c r="H4" s="9" t="s">
        <v>87</v>
      </c>
      <c r="I4" s="21"/>
      <c r="J4" s="21">
        <v>1000</v>
      </c>
      <c r="K4" s="20">
        <f t="shared" ref="K4:K9" si="0">K3+I4-J4</f>
        <v>90819</v>
      </c>
    </row>
    <row r="5" spans="1:11" x14ac:dyDescent="0.15">
      <c r="A5" s="31">
        <v>43960</v>
      </c>
      <c r="B5" s="30">
        <v>43927</v>
      </c>
      <c r="C5" s="29" t="s">
        <v>64</v>
      </c>
      <c r="D5" s="9" t="s">
        <v>102</v>
      </c>
      <c r="E5" s="9" t="s">
        <v>8</v>
      </c>
      <c r="F5" s="28" t="s">
        <v>86</v>
      </c>
      <c r="G5" s="28">
        <v>1</v>
      </c>
      <c r="H5" s="28" t="s">
        <v>88</v>
      </c>
      <c r="I5" s="27"/>
      <c r="J5" s="27">
        <v>467</v>
      </c>
      <c r="K5" s="20">
        <f t="shared" si="0"/>
        <v>90352</v>
      </c>
    </row>
    <row r="6" spans="1:11" x14ac:dyDescent="0.15">
      <c r="A6" s="24">
        <v>43960</v>
      </c>
      <c r="B6" s="23">
        <v>43927</v>
      </c>
      <c r="C6" s="22" t="s">
        <v>1</v>
      </c>
      <c r="D6" s="9" t="s">
        <v>102</v>
      </c>
      <c r="E6" s="9" t="s">
        <v>8</v>
      </c>
      <c r="F6" s="9" t="s">
        <v>89</v>
      </c>
      <c r="G6" s="9">
        <v>1</v>
      </c>
      <c r="H6" s="9" t="s">
        <v>7</v>
      </c>
      <c r="I6" s="21"/>
      <c r="J6" s="21">
        <v>110</v>
      </c>
      <c r="K6" s="20">
        <f t="shared" si="0"/>
        <v>90242</v>
      </c>
    </row>
    <row r="7" spans="1:11" x14ac:dyDescent="0.15">
      <c r="A7" s="24">
        <v>43960</v>
      </c>
      <c r="B7" s="23">
        <v>43927</v>
      </c>
      <c r="C7" s="22" t="s">
        <v>1</v>
      </c>
      <c r="D7" s="9" t="s">
        <v>102</v>
      </c>
      <c r="E7" s="9" t="s">
        <v>8</v>
      </c>
      <c r="F7" s="9" t="s">
        <v>90</v>
      </c>
      <c r="G7" s="9">
        <v>1</v>
      </c>
      <c r="H7" s="9" t="s">
        <v>7</v>
      </c>
      <c r="I7" s="21"/>
      <c r="J7" s="21">
        <v>110</v>
      </c>
      <c r="K7" s="20">
        <f t="shared" si="0"/>
        <v>90132</v>
      </c>
    </row>
    <row r="8" spans="1:11" x14ac:dyDescent="0.15">
      <c r="A8" s="24">
        <v>43948</v>
      </c>
      <c r="B8" s="85"/>
      <c r="C8" s="80" t="s">
        <v>168</v>
      </c>
      <c r="D8" s="10" t="s">
        <v>11</v>
      </c>
      <c r="E8" s="10" t="s">
        <v>10</v>
      </c>
      <c r="F8" s="10" t="s">
        <v>91</v>
      </c>
      <c r="G8" s="86"/>
      <c r="H8" s="10"/>
      <c r="I8" s="20"/>
      <c r="J8" s="20">
        <v>10000</v>
      </c>
      <c r="K8" s="20">
        <f t="shared" si="0"/>
        <v>80132</v>
      </c>
    </row>
    <row r="9" spans="1:11" x14ac:dyDescent="0.15">
      <c r="A9" s="31">
        <v>43960</v>
      </c>
      <c r="B9" s="31">
        <v>43948</v>
      </c>
      <c r="C9" s="87" t="s">
        <v>0</v>
      </c>
      <c r="D9" s="88" t="s">
        <v>94</v>
      </c>
      <c r="E9" s="88" t="s">
        <v>95</v>
      </c>
      <c r="F9" s="88" t="s">
        <v>97</v>
      </c>
      <c r="G9" s="88">
        <v>2</v>
      </c>
      <c r="H9" s="88" t="s">
        <v>96</v>
      </c>
      <c r="I9" s="89">
        <v>7000</v>
      </c>
      <c r="J9" s="89"/>
      <c r="K9" s="20">
        <f t="shared" si="0"/>
        <v>87132</v>
      </c>
    </row>
    <row r="10" spans="1:11" x14ac:dyDescent="0.15">
      <c r="A10" s="24">
        <v>43972</v>
      </c>
      <c r="B10" s="85"/>
      <c r="C10" s="80" t="s">
        <v>9</v>
      </c>
      <c r="D10" s="10" t="s">
        <v>11</v>
      </c>
      <c r="E10" s="10" t="s">
        <v>10</v>
      </c>
      <c r="F10" s="10" t="s">
        <v>104</v>
      </c>
      <c r="G10" s="10">
        <v>2</v>
      </c>
      <c r="H10" s="10"/>
      <c r="I10" s="20"/>
      <c r="J10" s="20">
        <v>10000</v>
      </c>
      <c r="K10" s="20">
        <f t="shared" ref="K10:K28" si="1">K9+I10-J10</f>
        <v>77132</v>
      </c>
    </row>
    <row r="11" spans="1:11" x14ac:dyDescent="0.15">
      <c r="A11" s="24">
        <v>43974</v>
      </c>
      <c r="B11" s="24">
        <v>43974</v>
      </c>
      <c r="C11" s="80" t="s">
        <v>3</v>
      </c>
      <c r="D11" s="10"/>
      <c r="E11" s="10"/>
      <c r="F11" s="10" t="s">
        <v>109</v>
      </c>
      <c r="G11" s="86"/>
      <c r="H11" s="10"/>
      <c r="I11" s="20">
        <v>200000</v>
      </c>
      <c r="J11" s="20"/>
      <c r="K11" s="20">
        <f t="shared" si="1"/>
        <v>277132</v>
      </c>
    </row>
    <row r="12" spans="1:11" x14ac:dyDescent="0.15">
      <c r="A12" s="6">
        <v>43981</v>
      </c>
      <c r="B12" s="6">
        <v>43981</v>
      </c>
      <c r="C12" s="91" t="s">
        <v>1</v>
      </c>
      <c r="D12" s="84" t="s">
        <v>116</v>
      </c>
      <c r="E12" s="84" t="s">
        <v>118</v>
      </c>
      <c r="F12" s="84" t="s">
        <v>118</v>
      </c>
      <c r="G12" s="101">
        <v>2</v>
      </c>
      <c r="H12" s="84" t="s">
        <v>119</v>
      </c>
      <c r="I12" s="2"/>
      <c r="J12" s="2">
        <v>61360</v>
      </c>
      <c r="K12" s="2">
        <f t="shared" si="1"/>
        <v>215772</v>
      </c>
    </row>
    <row r="13" spans="1:11" x14ac:dyDescent="0.15">
      <c r="A13" s="24">
        <v>43988</v>
      </c>
      <c r="B13" s="24">
        <v>43974</v>
      </c>
      <c r="C13" s="80" t="s">
        <v>1</v>
      </c>
      <c r="D13" s="10" t="s">
        <v>124</v>
      </c>
      <c r="E13" s="10" t="s">
        <v>133</v>
      </c>
      <c r="F13" s="10" t="s">
        <v>126</v>
      </c>
      <c r="G13" s="10">
        <v>3</v>
      </c>
      <c r="H13" s="10" t="s">
        <v>125</v>
      </c>
      <c r="I13" s="20"/>
      <c r="J13" s="20">
        <v>882</v>
      </c>
      <c r="K13" s="20">
        <f t="shared" si="1"/>
        <v>214890</v>
      </c>
    </row>
    <row r="14" spans="1:11" x14ac:dyDescent="0.15">
      <c r="A14" s="24">
        <v>43988</v>
      </c>
      <c r="B14" s="24">
        <v>43981</v>
      </c>
      <c r="C14" s="80" t="s">
        <v>1</v>
      </c>
      <c r="D14" s="10" t="s">
        <v>124</v>
      </c>
      <c r="E14" s="10" t="s">
        <v>131</v>
      </c>
      <c r="F14" s="10" t="s">
        <v>127</v>
      </c>
      <c r="G14" s="10">
        <v>3</v>
      </c>
      <c r="H14" s="10" t="s">
        <v>125</v>
      </c>
      <c r="I14" s="20"/>
      <c r="J14" s="20">
        <v>633</v>
      </c>
      <c r="K14" s="20">
        <f t="shared" si="1"/>
        <v>214257</v>
      </c>
    </row>
    <row r="15" spans="1:11" x14ac:dyDescent="0.15">
      <c r="A15" s="24">
        <v>44006</v>
      </c>
      <c r="B15" s="85"/>
      <c r="C15" s="80" t="s">
        <v>9</v>
      </c>
      <c r="D15" s="10" t="s">
        <v>11</v>
      </c>
      <c r="E15" s="10" t="s">
        <v>10</v>
      </c>
      <c r="F15" s="10" t="s">
        <v>154</v>
      </c>
      <c r="G15" s="10">
        <v>3</v>
      </c>
      <c r="H15" s="10"/>
      <c r="I15" s="20"/>
      <c r="J15" s="20">
        <v>10000</v>
      </c>
      <c r="K15" s="20">
        <f t="shared" si="1"/>
        <v>204257</v>
      </c>
    </row>
    <row r="16" spans="1:11" x14ac:dyDescent="0.15">
      <c r="A16" s="24">
        <v>44016</v>
      </c>
      <c r="B16" s="24">
        <v>43977</v>
      </c>
      <c r="C16" s="80" t="s">
        <v>1</v>
      </c>
      <c r="D16" s="10" t="s">
        <v>134</v>
      </c>
      <c r="E16" s="10" t="s">
        <v>136</v>
      </c>
      <c r="F16" s="10" t="s">
        <v>137</v>
      </c>
      <c r="G16" s="10">
        <v>4</v>
      </c>
      <c r="H16" s="10" t="s">
        <v>7</v>
      </c>
      <c r="I16" s="20"/>
      <c r="J16" s="20">
        <v>880</v>
      </c>
      <c r="K16" s="20">
        <f t="shared" si="1"/>
        <v>203377</v>
      </c>
    </row>
    <row r="17" spans="1:11" x14ac:dyDescent="0.15">
      <c r="A17" s="24">
        <v>44016</v>
      </c>
      <c r="B17" s="24">
        <v>43979</v>
      </c>
      <c r="C17" s="80" t="s">
        <v>1</v>
      </c>
      <c r="D17" s="10" t="s">
        <v>102</v>
      </c>
      <c r="E17" s="10" t="s">
        <v>143</v>
      </c>
      <c r="F17" s="10" t="s">
        <v>138</v>
      </c>
      <c r="G17" s="10">
        <v>4</v>
      </c>
      <c r="H17" s="10" t="s">
        <v>139</v>
      </c>
      <c r="I17" s="20"/>
      <c r="J17" s="20">
        <v>846</v>
      </c>
      <c r="K17" s="20">
        <f t="shared" si="1"/>
        <v>202531</v>
      </c>
    </row>
    <row r="18" spans="1:11" x14ac:dyDescent="0.15">
      <c r="A18" s="24">
        <v>44016</v>
      </c>
      <c r="B18" s="24">
        <v>43994</v>
      </c>
      <c r="C18" s="80" t="s">
        <v>1</v>
      </c>
      <c r="D18" s="10" t="s">
        <v>134</v>
      </c>
      <c r="E18" s="10" t="s">
        <v>136</v>
      </c>
      <c r="F18" s="10" t="s">
        <v>140</v>
      </c>
      <c r="G18" s="10">
        <v>4</v>
      </c>
      <c r="H18" s="10" t="s">
        <v>141</v>
      </c>
      <c r="I18" s="20"/>
      <c r="J18" s="20">
        <v>7319</v>
      </c>
      <c r="K18" s="20">
        <f t="shared" si="1"/>
        <v>195212</v>
      </c>
    </row>
    <row r="19" spans="1:11" x14ac:dyDescent="0.15">
      <c r="A19" s="24">
        <v>44016</v>
      </c>
      <c r="B19" s="24">
        <v>43994</v>
      </c>
      <c r="C19" s="80" t="s">
        <v>1</v>
      </c>
      <c r="D19" s="10" t="s">
        <v>102</v>
      </c>
      <c r="E19" s="10" t="s">
        <v>143</v>
      </c>
      <c r="F19" s="10" t="s">
        <v>142</v>
      </c>
      <c r="G19" s="10">
        <v>4</v>
      </c>
      <c r="H19" s="10" t="s">
        <v>141</v>
      </c>
      <c r="I19" s="20"/>
      <c r="J19" s="20">
        <v>1082</v>
      </c>
      <c r="K19" s="20">
        <f t="shared" si="1"/>
        <v>194130</v>
      </c>
    </row>
    <row r="20" spans="1:11" x14ac:dyDescent="0.15">
      <c r="A20" s="24">
        <v>44016</v>
      </c>
      <c r="B20" s="24"/>
      <c r="C20" s="80" t="s">
        <v>1</v>
      </c>
      <c r="D20" s="10" t="s">
        <v>124</v>
      </c>
      <c r="E20" s="10" t="s">
        <v>145</v>
      </c>
      <c r="F20" s="10" t="s">
        <v>152</v>
      </c>
      <c r="G20" s="10">
        <v>4</v>
      </c>
      <c r="H20" s="10" t="s">
        <v>146</v>
      </c>
      <c r="I20" s="20"/>
      <c r="J20" s="20">
        <v>310</v>
      </c>
      <c r="K20" s="20">
        <f t="shared" si="1"/>
        <v>193820</v>
      </c>
    </row>
    <row r="21" spans="1:11" x14ac:dyDescent="0.15">
      <c r="A21" s="24">
        <v>44016</v>
      </c>
      <c r="B21" s="24"/>
      <c r="C21" s="80" t="s">
        <v>9</v>
      </c>
      <c r="D21" s="10" t="s">
        <v>124</v>
      </c>
      <c r="E21" s="10" t="s">
        <v>145</v>
      </c>
      <c r="F21" s="10" t="s">
        <v>147</v>
      </c>
      <c r="G21" s="10">
        <v>4</v>
      </c>
      <c r="H21" s="10" t="s">
        <v>146</v>
      </c>
      <c r="I21" s="20"/>
      <c r="J21" s="20">
        <v>70</v>
      </c>
      <c r="K21" s="20">
        <f t="shared" si="1"/>
        <v>193750</v>
      </c>
    </row>
    <row r="22" spans="1:11" x14ac:dyDescent="0.15">
      <c r="A22" s="24">
        <v>44016</v>
      </c>
      <c r="B22" s="24"/>
      <c r="C22" s="80" t="s">
        <v>9</v>
      </c>
      <c r="D22" s="10" t="s">
        <v>124</v>
      </c>
      <c r="E22" s="10" t="s">
        <v>145</v>
      </c>
      <c r="F22" s="10" t="s">
        <v>148</v>
      </c>
      <c r="G22" s="10">
        <v>5</v>
      </c>
      <c r="H22" s="10" t="s">
        <v>146</v>
      </c>
      <c r="I22" s="20"/>
      <c r="J22" s="20">
        <v>120</v>
      </c>
      <c r="K22" s="20">
        <f t="shared" si="1"/>
        <v>193630</v>
      </c>
    </row>
    <row r="23" spans="1:11" x14ac:dyDescent="0.15">
      <c r="A23" s="24">
        <v>44016</v>
      </c>
      <c r="B23" s="24"/>
      <c r="C23" s="80" t="s">
        <v>9</v>
      </c>
      <c r="D23" s="10" t="s">
        <v>124</v>
      </c>
      <c r="E23" s="10" t="s">
        <v>150</v>
      </c>
      <c r="F23" s="10" t="s">
        <v>151</v>
      </c>
      <c r="G23" s="10">
        <v>5</v>
      </c>
      <c r="H23" s="10" t="s">
        <v>146</v>
      </c>
      <c r="I23" s="20"/>
      <c r="J23" s="20">
        <v>340</v>
      </c>
      <c r="K23" s="20">
        <f t="shared" si="1"/>
        <v>193290</v>
      </c>
    </row>
    <row r="24" spans="1:11" x14ac:dyDescent="0.15">
      <c r="A24" s="24">
        <v>44016</v>
      </c>
      <c r="B24" s="24">
        <v>44011</v>
      </c>
      <c r="C24" s="80" t="s">
        <v>1</v>
      </c>
      <c r="D24" s="10" t="s">
        <v>134</v>
      </c>
      <c r="E24" s="10" t="s">
        <v>136</v>
      </c>
      <c r="F24" s="10" t="s">
        <v>155</v>
      </c>
      <c r="G24" s="10">
        <v>5</v>
      </c>
      <c r="H24" s="10" t="s">
        <v>156</v>
      </c>
      <c r="I24" s="20"/>
      <c r="J24" s="20">
        <v>660</v>
      </c>
      <c r="K24" s="20">
        <f t="shared" si="1"/>
        <v>192630</v>
      </c>
    </row>
    <row r="25" spans="1:11" x14ac:dyDescent="0.15">
      <c r="A25" s="24">
        <v>44016</v>
      </c>
      <c r="B25" s="24">
        <v>44003</v>
      </c>
      <c r="C25" s="80" t="s">
        <v>1</v>
      </c>
      <c r="D25" s="10" t="s">
        <v>124</v>
      </c>
      <c r="E25" s="10" t="s">
        <v>166</v>
      </c>
      <c r="F25" s="10" t="s">
        <v>157</v>
      </c>
      <c r="G25" s="10">
        <v>5</v>
      </c>
      <c r="H25" s="10" t="s">
        <v>125</v>
      </c>
      <c r="I25" s="20"/>
      <c r="J25" s="20">
        <v>1699</v>
      </c>
      <c r="K25" s="20">
        <f t="shared" si="1"/>
        <v>190931</v>
      </c>
    </row>
    <row r="26" spans="1:11" x14ac:dyDescent="0.15">
      <c r="A26" s="24">
        <v>44016</v>
      </c>
      <c r="B26" s="24">
        <v>44004</v>
      </c>
      <c r="C26" s="80" t="s">
        <v>1</v>
      </c>
      <c r="D26" s="10" t="s">
        <v>158</v>
      </c>
      <c r="E26" s="10" t="s">
        <v>159</v>
      </c>
      <c r="F26" s="10" t="s">
        <v>159</v>
      </c>
      <c r="G26" s="10">
        <v>6</v>
      </c>
      <c r="H26" s="10" t="s">
        <v>160</v>
      </c>
      <c r="I26" s="20"/>
      <c r="J26" s="20">
        <v>23000</v>
      </c>
      <c r="K26" s="20">
        <f t="shared" si="1"/>
        <v>167931</v>
      </c>
    </row>
    <row r="27" spans="1:11" x14ac:dyDescent="0.15">
      <c r="A27" s="31">
        <v>44016</v>
      </c>
      <c r="B27" s="31">
        <v>43976</v>
      </c>
      <c r="C27" s="87" t="s">
        <v>0</v>
      </c>
      <c r="D27" s="88" t="s">
        <v>94</v>
      </c>
      <c r="E27" s="88" t="s">
        <v>95</v>
      </c>
      <c r="F27" s="88" t="s">
        <v>161</v>
      </c>
      <c r="G27" s="88">
        <v>6</v>
      </c>
      <c r="H27" s="88" t="s">
        <v>96</v>
      </c>
      <c r="I27" s="89">
        <v>6000</v>
      </c>
      <c r="J27" s="89"/>
      <c r="K27" s="20">
        <f t="shared" si="1"/>
        <v>173931</v>
      </c>
    </row>
    <row r="28" spans="1:11" x14ac:dyDescent="0.15">
      <c r="A28" s="31">
        <v>44016</v>
      </c>
      <c r="B28" s="31">
        <v>44011</v>
      </c>
      <c r="C28" s="87" t="s">
        <v>0</v>
      </c>
      <c r="D28" s="88" t="s">
        <v>94</v>
      </c>
      <c r="E28" s="88" t="s">
        <v>95</v>
      </c>
      <c r="F28" s="88" t="s">
        <v>162</v>
      </c>
      <c r="G28" s="88">
        <v>6</v>
      </c>
      <c r="H28" s="88" t="s">
        <v>96</v>
      </c>
      <c r="I28" s="89">
        <v>9000</v>
      </c>
      <c r="J28" s="89"/>
      <c r="K28" s="20">
        <f t="shared" si="1"/>
        <v>182931</v>
      </c>
    </row>
    <row r="29" spans="1:11" x14ac:dyDescent="0.15">
      <c r="A29" s="31">
        <v>44044</v>
      </c>
      <c r="B29" s="85"/>
      <c r="C29" s="87" t="s">
        <v>168</v>
      </c>
      <c r="D29" s="88" t="s">
        <v>11</v>
      </c>
      <c r="E29" s="88" t="s">
        <v>10</v>
      </c>
      <c r="F29" s="88" t="s">
        <v>167</v>
      </c>
      <c r="G29" s="86"/>
      <c r="H29" s="88"/>
      <c r="I29" s="89">
        <v>10000</v>
      </c>
      <c r="J29" s="89"/>
      <c r="K29" s="20">
        <f t="shared" ref="K29" si="2">K28+I29-J29</f>
        <v>192931</v>
      </c>
    </row>
    <row r="30" spans="1:11" s="15" customFormat="1" x14ac:dyDescent="0.15">
      <c r="B30" s="19"/>
      <c r="C30" s="19"/>
      <c r="D30" s="18"/>
      <c r="E30" s="18"/>
      <c r="F30" s="18"/>
      <c r="G30" s="18"/>
      <c r="H30" s="18"/>
      <c r="I30" s="17"/>
      <c r="J30" s="17"/>
      <c r="K30" s="16"/>
    </row>
    <row r="31" spans="1:11" x14ac:dyDescent="0.15">
      <c r="A31" s="13" t="s">
        <v>92</v>
      </c>
      <c r="B31" s="14"/>
      <c r="C31" s="13"/>
      <c r="D31" s="13"/>
      <c r="E31" s="13"/>
      <c r="F31" s="13"/>
      <c r="G31" s="13"/>
      <c r="H31" s="13"/>
      <c r="I31" s="12"/>
      <c r="J31" s="12"/>
      <c r="K31" s="11"/>
    </row>
    <row r="32" spans="1:11" x14ac:dyDescent="0.15">
      <c r="A32" s="59" t="s">
        <v>6</v>
      </c>
      <c r="B32" s="61" t="str">
        <f t="shared" ref="B32:K32" si="3">B2</f>
        <v>領収書等月日</v>
      </c>
      <c r="C32" s="59" t="str">
        <f t="shared" si="3"/>
        <v>収支</v>
      </c>
      <c r="D32" s="59" t="str">
        <f t="shared" si="3"/>
        <v>科目</v>
      </c>
      <c r="E32" s="59" t="str">
        <f t="shared" si="3"/>
        <v>補助科目</v>
      </c>
      <c r="F32" s="59" t="str">
        <f t="shared" si="3"/>
        <v>摘要</v>
      </c>
      <c r="G32" s="59" t="str">
        <f t="shared" si="3"/>
        <v>領収書等貼付ページ</v>
      </c>
      <c r="H32" s="59" t="str">
        <f t="shared" si="3"/>
        <v>購入先/支払先等</v>
      </c>
      <c r="I32" s="59" t="str">
        <f t="shared" si="3"/>
        <v>収入</v>
      </c>
      <c r="J32" s="59" t="str">
        <f t="shared" si="3"/>
        <v>支出</v>
      </c>
      <c r="K32" s="62" t="str">
        <f t="shared" si="3"/>
        <v>残高</v>
      </c>
    </row>
    <row r="33" spans="1:11" x14ac:dyDescent="0.15">
      <c r="A33" s="6">
        <v>43922</v>
      </c>
      <c r="B33" s="90"/>
      <c r="C33" s="5" t="s">
        <v>5</v>
      </c>
      <c r="D33" s="4"/>
      <c r="E33" s="4"/>
      <c r="F33" s="4" t="s">
        <v>4</v>
      </c>
      <c r="G33" s="8"/>
      <c r="H33" s="4"/>
      <c r="I33" s="3">
        <v>1627082</v>
      </c>
      <c r="J33" s="7"/>
      <c r="K33" s="2">
        <f>+I33-J33</f>
        <v>1627082</v>
      </c>
    </row>
    <row r="34" spans="1:11" x14ac:dyDescent="0.15">
      <c r="A34" s="6">
        <v>43966</v>
      </c>
      <c r="B34" s="6">
        <v>43966</v>
      </c>
      <c r="C34" s="91" t="s">
        <v>0</v>
      </c>
      <c r="D34" s="84" t="s">
        <v>94</v>
      </c>
      <c r="E34" s="84" t="s">
        <v>107</v>
      </c>
      <c r="F34" s="84" t="s">
        <v>108</v>
      </c>
      <c r="G34" s="92"/>
      <c r="H34" s="84" t="s">
        <v>105</v>
      </c>
      <c r="I34" s="2">
        <v>16260</v>
      </c>
      <c r="J34" s="93"/>
      <c r="K34" s="2">
        <f t="shared" ref="K34:K44" si="4">K33+I34-J34</f>
        <v>1643342</v>
      </c>
    </row>
    <row r="35" spans="1:11" x14ac:dyDescent="0.15">
      <c r="A35" s="6">
        <v>43974</v>
      </c>
      <c r="B35" s="6">
        <v>43974</v>
      </c>
      <c r="C35" s="91" t="s">
        <v>3</v>
      </c>
      <c r="D35" s="84"/>
      <c r="E35" s="84"/>
      <c r="F35" s="84" t="s">
        <v>110</v>
      </c>
      <c r="G35" s="92"/>
      <c r="H35" s="84"/>
      <c r="I35" s="2"/>
      <c r="J35" s="2">
        <v>200000</v>
      </c>
      <c r="K35" s="2">
        <f t="shared" si="4"/>
        <v>1443342</v>
      </c>
    </row>
    <row r="36" spans="1:11" x14ac:dyDescent="0.15">
      <c r="A36" s="6">
        <v>43979</v>
      </c>
      <c r="B36" s="6">
        <v>43979</v>
      </c>
      <c r="C36" s="91" t="s">
        <v>0</v>
      </c>
      <c r="D36" s="84" t="s">
        <v>111</v>
      </c>
      <c r="E36" s="84" t="s">
        <v>113</v>
      </c>
      <c r="F36" s="84" t="s">
        <v>113</v>
      </c>
      <c r="G36" s="92"/>
      <c r="H36" s="84" t="s">
        <v>119</v>
      </c>
      <c r="I36" s="2">
        <v>500000</v>
      </c>
      <c r="J36" s="2"/>
      <c r="K36" s="2">
        <f t="shared" si="4"/>
        <v>1943342</v>
      </c>
    </row>
    <row r="37" spans="1:11" x14ac:dyDescent="0.15">
      <c r="A37" s="6">
        <v>43979</v>
      </c>
      <c r="B37" s="6">
        <v>43979</v>
      </c>
      <c r="C37" s="91" t="s">
        <v>1</v>
      </c>
      <c r="D37" s="84" t="s">
        <v>114</v>
      </c>
      <c r="E37" s="84" t="s">
        <v>115</v>
      </c>
      <c r="F37" s="84" t="s">
        <v>115</v>
      </c>
      <c r="G37" s="92"/>
      <c r="H37" s="84"/>
      <c r="I37" s="2"/>
      <c r="J37" s="2">
        <v>550</v>
      </c>
      <c r="K37" s="2">
        <f t="shared" si="4"/>
        <v>1942792</v>
      </c>
    </row>
    <row r="38" spans="1:11" x14ac:dyDescent="0.15">
      <c r="A38" s="6">
        <v>44016</v>
      </c>
      <c r="B38" s="6">
        <v>44011</v>
      </c>
      <c r="C38" s="91" t="s">
        <v>170</v>
      </c>
      <c r="D38" s="84" t="s">
        <v>171</v>
      </c>
      <c r="E38" s="84" t="s">
        <v>172</v>
      </c>
      <c r="F38" s="84" t="s">
        <v>172</v>
      </c>
      <c r="G38" s="92"/>
      <c r="H38" s="84"/>
      <c r="I38" s="2">
        <v>130800</v>
      </c>
      <c r="J38" s="2"/>
      <c r="K38" s="2">
        <f t="shared" si="4"/>
        <v>2073592</v>
      </c>
    </row>
    <row r="39" spans="1:11" x14ac:dyDescent="0.15">
      <c r="A39" s="6">
        <v>44016</v>
      </c>
      <c r="B39" s="6">
        <v>44011</v>
      </c>
      <c r="C39" s="91" t="s">
        <v>1</v>
      </c>
      <c r="D39" s="84" t="s">
        <v>2</v>
      </c>
      <c r="E39" s="84" t="s">
        <v>173</v>
      </c>
      <c r="F39" s="84" t="s">
        <v>173</v>
      </c>
      <c r="G39" s="84"/>
      <c r="H39" s="84" t="s">
        <v>174</v>
      </c>
      <c r="I39" s="2"/>
      <c r="J39" s="2">
        <v>11990</v>
      </c>
      <c r="K39" s="2">
        <f t="shared" si="4"/>
        <v>2061602</v>
      </c>
    </row>
    <row r="40" spans="1:11" x14ac:dyDescent="0.15">
      <c r="A40" s="6">
        <v>44016</v>
      </c>
      <c r="B40" s="6">
        <v>44011</v>
      </c>
      <c r="C40" s="91" t="s">
        <v>1</v>
      </c>
      <c r="D40" s="84" t="s">
        <v>2</v>
      </c>
      <c r="E40" s="84" t="s">
        <v>175</v>
      </c>
      <c r="F40" s="84" t="s">
        <v>175</v>
      </c>
      <c r="G40" s="84"/>
      <c r="H40" s="84" t="s">
        <v>176</v>
      </c>
      <c r="I40" s="2"/>
      <c r="J40" s="2">
        <v>2180</v>
      </c>
      <c r="K40" s="2">
        <f t="shared" si="4"/>
        <v>2059422</v>
      </c>
    </row>
    <row r="41" spans="1:11" x14ac:dyDescent="0.15">
      <c r="A41" s="6">
        <v>44016</v>
      </c>
      <c r="B41" s="6">
        <v>44011</v>
      </c>
      <c r="C41" s="91" t="s">
        <v>1</v>
      </c>
      <c r="D41" s="84" t="s">
        <v>2</v>
      </c>
      <c r="E41" s="84" t="s">
        <v>177</v>
      </c>
      <c r="F41" s="84" t="s">
        <v>177</v>
      </c>
      <c r="G41" s="84"/>
      <c r="H41" s="84" t="s">
        <v>178</v>
      </c>
      <c r="I41" s="2"/>
      <c r="J41" s="2">
        <v>4360</v>
      </c>
      <c r="K41" s="2">
        <f t="shared" si="4"/>
        <v>2055062</v>
      </c>
    </row>
    <row r="42" spans="1:11" x14ac:dyDescent="0.15">
      <c r="A42" s="6">
        <v>44016</v>
      </c>
      <c r="B42" s="6">
        <v>44011</v>
      </c>
      <c r="C42" s="91" t="s">
        <v>1</v>
      </c>
      <c r="D42" s="84" t="s">
        <v>2</v>
      </c>
      <c r="E42" s="84" t="s">
        <v>179</v>
      </c>
      <c r="F42" s="84" t="s">
        <v>179</v>
      </c>
      <c r="G42" s="84"/>
      <c r="H42" s="84" t="s">
        <v>174</v>
      </c>
      <c r="I42" s="2"/>
      <c r="J42" s="2">
        <v>6540</v>
      </c>
      <c r="K42" s="2">
        <f t="shared" si="4"/>
        <v>2048522</v>
      </c>
    </row>
    <row r="43" spans="1:11" x14ac:dyDescent="0.15">
      <c r="A43" s="6">
        <v>44016</v>
      </c>
      <c r="B43" s="6">
        <v>44011</v>
      </c>
      <c r="C43" s="91" t="s">
        <v>1</v>
      </c>
      <c r="D43" s="84" t="s">
        <v>2</v>
      </c>
      <c r="E43" s="84" t="s">
        <v>180</v>
      </c>
      <c r="F43" s="84" t="s">
        <v>180</v>
      </c>
      <c r="G43" s="84"/>
      <c r="H43" s="84" t="s">
        <v>181</v>
      </c>
      <c r="I43" s="2"/>
      <c r="J43" s="2">
        <v>6540</v>
      </c>
      <c r="K43" s="2">
        <f t="shared" si="4"/>
        <v>2041982</v>
      </c>
    </row>
    <row r="44" spans="1:11" x14ac:dyDescent="0.15">
      <c r="A44" s="6">
        <v>44016</v>
      </c>
      <c r="B44" s="6">
        <v>44011</v>
      </c>
      <c r="C44" s="91" t="s">
        <v>1</v>
      </c>
      <c r="D44" s="84" t="s">
        <v>114</v>
      </c>
      <c r="E44" s="84" t="s">
        <v>115</v>
      </c>
      <c r="F44" s="84" t="s">
        <v>115</v>
      </c>
      <c r="G44" s="92"/>
      <c r="H44" s="84"/>
      <c r="I44" s="2"/>
      <c r="J44" s="2">
        <v>864</v>
      </c>
      <c r="K44" s="2">
        <f t="shared" si="4"/>
        <v>2041118</v>
      </c>
    </row>
  </sheetData>
  <sheetProtection selectLockedCells="1" selectUnlockedCells="1"/>
  <phoneticPr fontId="2"/>
  <pageMargins left="0.25" right="0.25" top="0.75" bottom="0.75" header="0.3" footer="0.3"/>
  <pageSetup paperSize="9" scale="57" firstPageNumber="0" fitToHeight="0" orientation="landscape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4C6BA6C-7D67-4E33-8EBD-7E3A5DDEB052}">
          <x14:formula1>
            <xm:f>各種データリスト!$A$2:$A$6</xm:f>
          </x14:formula1>
          <xm:sqref>C3:C29</xm:sqref>
        </x14:dataValidation>
        <x14:dataValidation type="list" allowBlank="1" showInputMessage="1" showErrorMessage="1" xr:uid="{302CB989-AC40-4A48-BC1A-F54A83680953}">
          <x14:formula1>
            <xm:f>各種データリスト!$C$2:$C$20</xm:f>
          </x14:formula1>
          <xm:sqref>D3:D29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77E74-1DF5-4D48-8933-B98E8F7E9B0B}">
  <dimension ref="A1:C20"/>
  <sheetViews>
    <sheetView workbookViewId="0"/>
  </sheetViews>
  <sheetFormatPr defaultRowHeight="18.75" x14ac:dyDescent="0.15"/>
  <cols>
    <col min="1" max="2" width="5.5" style="1" bestFit="1" customWidth="1"/>
    <col min="3" max="3" width="24.75" style="1" bestFit="1" customWidth="1"/>
    <col min="4" max="16384" width="9" style="1"/>
  </cols>
  <sheetData>
    <row r="1" spans="1:3" x14ac:dyDescent="0.15">
      <c r="A1" s="84" t="s">
        <v>67</v>
      </c>
      <c r="B1" s="102" t="s">
        <v>66</v>
      </c>
      <c r="C1" s="103"/>
    </row>
    <row r="2" spans="1:3" x14ac:dyDescent="0.15">
      <c r="A2" s="81" t="s">
        <v>5</v>
      </c>
      <c r="B2" s="82" t="s">
        <v>65</v>
      </c>
      <c r="C2" s="82" t="s">
        <v>68</v>
      </c>
    </row>
    <row r="3" spans="1:3" x14ac:dyDescent="0.15">
      <c r="A3" s="82" t="s">
        <v>3</v>
      </c>
      <c r="B3" s="82"/>
      <c r="C3" s="82" t="s">
        <v>69</v>
      </c>
    </row>
    <row r="4" spans="1:3" x14ac:dyDescent="0.15">
      <c r="A4" s="82" t="s">
        <v>64</v>
      </c>
      <c r="B4" s="82"/>
      <c r="C4" s="82" t="s">
        <v>70</v>
      </c>
    </row>
    <row r="5" spans="1:3" x14ac:dyDescent="0.15">
      <c r="A5" s="82" t="s">
        <v>65</v>
      </c>
      <c r="B5" s="82"/>
      <c r="C5" s="82" t="s">
        <v>71</v>
      </c>
    </row>
    <row r="6" spans="1:3" x14ac:dyDescent="0.15">
      <c r="A6" s="106" t="s">
        <v>168</v>
      </c>
      <c r="B6" s="82"/>
      <c r="C6" s="82" t="s">
        <v>72</v>
      </c>
    </row>
    <row r="7" spans="1:3" x14ac:dyDescent="0.15">
      <c r="B7" s="82"/>
      <c r="C7" s="82" t="s">
        <v>73</v>
      </c>
    </row>
    <row r="8" spans="1:3" x14ac:dyDescent="0.15">
      <c r="B8" s="82"/>
      <c r="C8" s="82" t="s">
        <v>74</v>
      </c>
    </row>
    <row r="9" spans="1:3" x14ac:dyDescent="0.15">
      <c r="B9" s="81" t="s">
        <v>64</v>
      </c>
      <c r="C9" s="81" t="s">
        <v>2</v>
      </c>
    </row>
    <row r="10" spans="1:3" x14ac:dyDescent="0.15">
      <c r="B10" s="82"/>
      <c r="C10" s="82" t="s">
        <v>75</v>
      </c>
    </row>
    <row r="11" spans="1:3" x14ac:dyDescent="0.15">
      <c r="B11" s="82"/>
      <c r="C11" s="82" t="s">
        <v>76</v>
      </c>
    </row>
    <row r="12" spans="1:3" x14ac:dyDescent="0.15">
      <c r="B12" s="82"/>
      <c r="C12" s="82" t="s">
        <v>77</v>
      </c>
    </row>
    <row r="13" spans="1:3" x14ac:dyDescent="0.15">
      <c r="B13" s="82"/>
      <c r="C13" s="82" t="s">
        <v>78</v>
      </c>
    </row>
    <row r="14" spans="1:3" x14ac:dyDescent="0.15">
      <c r="B14" s="82"/>
      <c r="C14" s="82" t="s">
        <v>79</v>
      </c>
    </row>
    <row r="15" spans="1:3" x14ac:dyDescent="0.15">
      <c r="B15" s="82"/>
      <c r="C15" s="82" t="s">
        <v>80</v>
      </c>
    </row>
    <row r="16" spans="1:3" x14ac:dyDescent="0.15">
      <c r="B16" s="82"/>
      <c r="C16" s="82" t="s">
        <v>81</v>
      </c>
    </row>
    <row r="17" spans="2:3" x14ac:dyDescent="0.15">
      <c r="B17" s="82"/>
      <c r="C17" s="82" t="s">
        <v>82</v>
      </c>
    </row>
    <row r="18" spans="2:3" x14ac:dyDescent="0.15">
      <c r="B18" s="82"/>
      <c r="C18" s="82" t="s">
        <v>83</v>
      </c>
    </row>
    <row r="19" spans="2:3" x14ac:dyDescent="0.15">
      <c r="B19" s="82"/>
      <c r="C19" s="82" t="s">
        <v>84</v>
      </c>
    </row>
    <row r="20" spans="2:3" x14ac:dyDescent="0.15">
      <c r="B20" s="83"/>
      <c r="C20" s="83" t="s">
        <v>85</v>
      </c>
    </row>
  </sheetData>
  <mergeCells count="1">
    <mergeCell ref="B1:C1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84"/>
  <sheetViews>
    <sheetView zoomScaleNormal="100" zoomScaleSheetLayoutView="100" workbookViewId="0"/>
  </sheetViews>
  <sheetFormatPr defaultColWidth="9" defaultRowHeight="18.75" x14ac:dyDescent="0.15"/>
  <cols>
    <col min="1" max="1" width="7.5" style="33" customWidth="1"/>
    <col min="2" max="2" width="29.625" style="33" bestFit="1" customWidth="1"/>
    <col min="3" max="3" width="36.125" style="33" bestFit="1" customWidth="1"/>
    <col min="4" max="5" width="9.25" style="33" bestFit="1" customWidth="1"/>
    <col min="6" max="6" width="14" style="33" customWidth="1"/>
    <col min="7" max="7" width="12.875" style="33" customWidth="1"/>
    <col min="8" max="48" width="7.5" style="33" customWidth="1"/>
    <col min="49" max="49" width="5.125" style="33" customWidth="1"/>
    <col min="50" max="93" width="20" style="33" customWidth="1"/>
    <col min="94" max="94" width="25.625" style="33" customWidth="1"/>
    <col min="95" max="95" width="26.875" style="33" customWidth="1"/>
    <col min="96" max="16384" width="9" style="33"/>
  </cols>
  <sheetData>
    <row r="1" spans="1:5" x14ac:dyDescent="0.15">
      <c r="A1" s="1" t="s">
        <v>31</v>
      </c>
    </row>
    <row r="2" spans="1:5" x14ac:dyDescent="0.15">
      <c r="A2"/>
      <c r="B2"/>
    </row>
    <row r="3" spans="1:5" ht="22.5" x14ac:dyDescent="0.15">
      <c r="A3" s="34" t="s">
        <v>93</v>
      </c>
    </row>
    <row r="4" spans="1:5" hidden="1" x14ac:dyDescent="0.15">
      <c r="A4" s="63"/>
      <c r="B4" s="64"/>
      <c r="C4" s="64"/>
      <c r="D4" s="65" t="s">
        <v>30</v>
      </c>
      <c r="E4" s="66"/>
    </row>
    <row r="5" spans="1:5" x14ac:dyDescent="0.15">
      <c r="A5" s="65" t="s">
        <v>21</v>
      </c>
      <c r="B5" s="65" t="s">
        <v>20</v>
      </c>
      <c r="C5" s="65" t="s">
        <v>29</v>
      </c>
      <c r="D5" s="67" t="s">
        <v>28</v>
      </c>
      <c r="E5" s="75" t="s">
        <v>27</v>
      </c>
    </row>
    <row r="6" spans="1:5" x14ac:dyDescent="0.15">
      <c r="A6" s="63" t="s">
        <v>0</v>
      </c>
      <c r="B6" s="63" t="s">
        <v>111</v>
      </c>
      <c r="C6" s="63" t="s">
        <v>112</v>
      </c>
      <c r="D6" s="68">
        <v>500000</v>
      </c>
      <c r="E6" s="73"/>
    </row>
    <row r="7" spans="1:5" x14ac:dyDescent="0.15">
      <c r="A7" s="69"/>
      <c r="B7" s="76" t="s">
        <v>120</v>
      </c>
      <c r="C7" s="77"/>
      <c r="D7" s="78">
        <v>500000</v>
      </c>
      <c r="E7" s="79"/>
    </row>
    <row r="8" spans="1:5" x14ac:dyDescent="0.15">
      <c r="A8" s="69"/>
      <c r="B8" s="63" t="s">
        <v>171</v>
      </c>
      <c r="C8" s="63" t="s">
        <v>182</v>
      </c>
      <c r="D8" s="68">
        <v>130800</v>
      </c>
      <c r="E8" s="73"/>
    </row>
    <row r="9" spans="1:5" x14ac:dyDescent="0.15">
      <c r="A9" s="69"/>
      <c r="B9" s="76" t="s">
        <v>183</v>
      </c>
      <c r="C9" s="77"/>
      <c r="D9" s="78">
        <v>130800</v>
      </c>
      <c r="E9" s="79"/>
    </row>
    <row r="10" spans="1:5" x14ac:dyDescent="0.15">
      <c r="A10" s="69"/>
      <c r="B10" s="63" t="s">
        <v>98</v>
      </c>
      <c r="C10" s="63" t="s">
        <v>95</v>
      </c>
      <c r="D10" s="68">
        <v>22000</v>
      </c>
      <c r="E10" s="73"/>
    </row>
    <row r="11" spans="1:5" x14ac:dyDescent="0.15">
      <c r="A11" s="69"/>
      <c r="B11" s="69"/>
      <c r="C11" s="94" t="s">
        <v>106</v>
      </c>
      <c r="D11" s="95">
        <v>16260</v>
      </c>
      <c r="E11" s="96"/>
    </row>
    <row r="12" spans="1:5" x14ac:dyDescent="0.15">
      <c r="A12" s="69"/>
      <c r="B12" s="76" t="s">
        <v>99</v>
      </c>
      <c r="C12" s="77"/>
      <c r="D12" s="78">
        <v>38260</v>
      </c>
      <c r="E12" s="79"/>
    </row>
    <row r="13" spans="1:5" x14ac:dyDescent="0.15">
      <c r="A13" s="63" t="s">
        <v>1</v>
      </c>
      <c r="B13" s="63" t="s">
        <v>2</v>
      </c>
      <c r="C13" s="63" t="s">
        <v>184</v>
      </c>
      <c r="D13" s="68"/>
      <c r="E13" s="73">
        <v>6540</v>
      </c>
    </row>
    <row r="14" spans="1:5" x14ac:dyDescent="0.15">
      <c r="A14" s="69"/>
      <c r="B14" s="69"/>
      <c r="C14" s="94" t="s">
        <v>185</v>
      </c>
      <c r="D14" s="95"/>
      <c r="E14" s="96">
        <v>11990</v>
      </c>
    </row>
    <row r="15" spans="1:5" x14ac:dyDescent="0.15">
      <c r="A15" s="69"/>
      <c r="B15" s="69"/>
      <c r="C15" s="94" t="s">
        <v>186</v>
      </c>
      <c r="D15" s="95"/>
      <c r="E15" s="96">
        <v>6540</v>
      </c>
    </row>
    <row r="16" spans="1:5" x14ac:dyDescent="0.15">
      <c r="A16" s="69"/>
      <c r="B16" s="69"/>
      <c r="C16" s="94" t="s">
        <v>187</v>
      </c>
      <c r="D16" s="95"/>
      <c r="E16" s="96">
        <v>2180</v>
      </c>
    </row>
    <row r="17" spans="1:5" x14ac:dyDescent="0.15">
      <c r="A17" s="69"/>
      <c r="B17" s="69"/>
      <c r="C17" s="94" t="s">
        <v>188</v>
      </c>
      <c r="D17" s="95"/>
      <c r="E17" s="96">
        <v>4360</v>
      </c>
    </row>
    <row r="18" spans="1:5" x14ac:dyDescent="0.15">
      <c r="A18" s="69"/>
      <c r="B18" s="76" t="s">
        <v>189</v>
      </c>
      <c r="C18" s="77"/>
      <c r="D18" s="78"/>
      <c r="E18" s="79">
        <v>31610</v>
      </c>
    </row>
    <row r="19" spans="1:5" x14ac:dyDescent="0.15">
      <c r="A19" s="69"/>
      <c r="B19" s="63" t="s">
        <v>158</v>
      </c>
      <c r="C19" s="63" t="s">
        <v>163</v>
      </c>
      <c r="D19" s="68"/>
      <c r="E19" s="73">
        <v>23000</v>
      </c>
    </row>
    <row r="20" spans="1:5" x14ac:dyDescent="0.15">
      <c r="A20" s="69"/>
      <c r="B20" s="76" t="s">
        <v>164</v>
      </c>
      <c r="C20" s="77"/>
      <c r="D20" s="78"/>
      <c r="E20" s="79">
        <v>23000</v>
      </c>
    </row>
    <row r="21" spans="1:5" x14ac:dyDescent="0.15">
      <c r="A21" s="69"/>
      <c r="B21" s="63" t="s">
        <v>134</v>
      </c>
      <c r="C21" s="63" t="s">
        <v>135</v>
      </c>
      <c r="D21" s="68"/>
      <c r="E21" s="73">
        <v>8859</v>
      </c>
    </row>
    <row r="22" spans="1:5" x14ac:dyDescent="0.15">
      <c r="A22" s="69"/>
      <c r="B22" s="76" t="s">
        <v>144</v>
      </c>
      <c r="C22" s="77"/>
      <c r="D22" s="78"/>
      <c r="E22" s="79">
        <v>8859</v>
      </c>
    </row>
    <row r="23" spans="1:5" x14ac:dyDescent="0.15">
      <c r="A23" s="69"/>
      <c r="B23" s="63" t="s">
        <v>12</v>
      </c>
      <c r="C23" s="63" t="s">
        <v>13</v>
      </c>
      <c r="D23" s="68"/>
      <c r="E23" s="73">
        <v>1000</v>
      </c>
    </row>
    <row r="24" spans="1:5" x14ac:dyDescent="0.15">
      <c r="A24" s="69"/>
      <c r="B24" s="76" t="s">
        <v>26</v>
      </c>
      <c r="C24" s="77"/>
      <c r="D24" s="78"/>
      <c r="E24" s="79">
        <v>1000</v>
      </c>
    </row>
    <row r="25" spans="1:5" x14ac:dyDescent="0.15">
      <c r="A25" s="69"/>
      <c r="B25" s="63" t="s">
        <v>128</v>
      </c>
      <c r="C25" s="63" t="s">
        <v>153</v>
      </c>
      <c r="D25" s="68"/>
      <c r="E25" s="73">
        <v>500</v>
      </c>
    </row>
    <row r="26" spans="1:5" x14ac:dyDescent="0.15">
      <c r="A26" s="69"/>
      <c r="B26" s="69"/>
      <c r="C26" s="94" t="s">
        <v>130</v>
      </c>
      <c r="D26" s="95"/>
      <c r="E26" s="96">
        <v>633</v>
      </c>
    </row>
    <row r="27" spans="1:5" x14ac:dyDescent="0.15">
      <c r="A27" s="69"/>
      <c r="B27" s="69"/>
      <c r="C27" s="94" t="s">
        <v>149</v>
      </c>
      <c r="D27" s="95"/>
      <c r="E27" s="96">
        <v>340</v>
      </c>
    </row>
    <row r="28" spans="1:5" x14ac:dyDescent="0.15">
      <c r="A28" s="69"/>
      <c r="B28" s="69"/>
      <c r="C28" s="94" t="s">
        <v>165</v>
      </c>
      <c r="D28" s="95"/>
      <c r="E28" s="96">
        <v>1699</v>
      </c>
    </row>
    <row r="29" spans="1:5" x14ac:dyDescent="0.15">
      <c r="A29" s="69"/>
      <c r="B29" s="69"/>
      <c r="C29" s="94" t="s">
        <v>132</v>
      </c>
      <c r="D29" s="95"/>
      <c r="E29" s="96">
        <v>882</v>
      </c>
    </row>
    <row r="30" spans="1:5" x14ac:dyDescent="0.15">
      <c r="A30" s="69"/>
      <c r="B30" s="76" t="s">
        <v>129</v>
      </c>
      <c r="C30" s="77"/>
      <c r="D30" s="78"/>
      <c r="E30" s="79">
        <v>4054</v>
      </c>
    </row>
    <row r="31" spans="1:5" x14ac:dyDescent="0.15">
      <c r="A31" s="69"/>
      <c r="B31" s="63" t="s">
        <v>116</v>
      </c>
      <c r="C31" s="63" t="s">
        <v>117</v>
      </c>
      <c r="D31" s="68"/>
      <c r="E31" s="73">
        <v>61360</v>
      </c>
    </row>
    <row r="32" spans="1:5" x14ac:dyDescent="0.15">
      <c r="A32" s="69"/>
      <c r="B32" s="76" t="s">
        <v>121</v>
      </c>
      <c r="C32" s="77"/>
      <c r="D32" s="78"/>
      <c r="E32" s="79">
        <v>61360</v>
      </c>
    </row>
    <row r="33" spans="1:5" x14ac:dyDescent="0.15">
      <c r="A33" s="69"/>
      <c r="B33" s="63" t="s">
        <v>102</v>
      </c>
      <c r="C33" s="63" t="s">
        <v>25</v>
      </c>
      <c r="D33" s="68"/>
      <c r="E33" s="73">
        <v>2615</v>
      </c>
    </row>
    <row r="34" spans="1:5" x14ac:dyDescent="0.15">
      <c r="A34" s="69"/>
      <c r="B34" s="76" t="s">
        <v>103</v>
      </c>
      <c r="C34" s="77"/>
      <c r="D34" s="78"/>
      <c r="E34" s="79">
        <v>2615</v>
      </c>
    </row>
    <row r="35" spans="1:5" x14ac:dyDescent="0.15">
      <c r="A35" s="69"/>
      <c r="B35" s="63" t="s">
        <v>11</v>
      </c>
      <c r="C35" s="63" t="s">
        <v>10</v>
      </c>
      <c r="D35" s="68"/>
      <c r="E35" s="73">
        <v>20000</v>
      </c>
    </row>
    <row r="36" spans="1:5" x14ac:dyDescent="0.15">
      <c r="A36" s="63"/>
      <c r="B36" s="76" t="s">
        <v>24</v>
      </c>
      <c r="C36" s="77"/>
      <c r="D36" s="78"/>
      <c r="E36" s="79">
        <v>20000</v>
      </c>
    </row>
    <row r="37" spans="1:5" x14ac:dyDescent="0.15">
      <c r="A37" s="69"/>
      <c r="B37" s="63" t="s">
        <v>114</v>
      </c>
      <c r="C37" s="63" t="s">
        <v>122</v>
      </c>
      <c r="D37" s="68"/>
      <c r="E37" s="73">
        <v>1414</v>
      </c>
    </row>
    <row r="38" spans="1:5" x14ac:dyDescent="0.15">
      <c r="A38" s="69"/>
      <c r="B38" s="76" t="s">
        <v>123</v>
      </c>
      <c r="C38" s="77"/>
      <c r="D38" s="78"/>
      <c r="E38" s="79">
        <v>1414</v>
      </c>
    </row>
    <row r="39" spans="1:5" x14ac:dyDescent="0.15">
      <c r="A39" s="70" t="s">
        <v>23</v>
      </c>
      <c r="B39" s="71"/>
      <c r="C39" s="71"/>
      <c r="D39" s="72">
        <v>669060</v>
      </c>
      <c r="E39" s="74">
        <v>153912</v>
      </c>
    </row>
    <row r="40" spans="1:5" x14ac:dyDescent="0.15">
      <c r="A40"/>
      <c r="B40"/>
      <c r="C40"/>
      <c r="D40"/>
      <c r="E40"/>
    </row>
    <row r="41" spans="1:5" x14ac:dyDescent="0.15">
      <c r="A41"/>
      <c r="B41"/>
      <c r="C41"/>
      <c r="D41"/>
      <c r="E41"/>
    </row>
    <row r="42" spans="1:5" x14ac:dyDescent="0.15">
      <c r="A42"/>
      <c r="B42"/>
      <c r="C42"/>
      <c r="D42"/>
      <c r="E42"/>
    </row>
    <row r="43" spans="1:5" x14ac:dyDescent="0.15">
      <c r="A43"/>
      <c r="B43"/>
      <c r="C43"/>
      <c r="D43"/>
      <c r="E43"/>
    </row>
    <row r="44" spans="1:5" x14ac:dyDescent="0.15">
      <c r="A44"/>
      <c r="B44"/>
      <c r="C44"/>
      <c r="D44"/>
      <c r="E44"/>
    </row>
    <row r="45" spans="1:5" x14ac:dyDescent="0.15">
      <c r="A45"/>
      <c r="B45"/>
      <c r="C45"/>
      <c r="D45"/>
      <c r="E45"/>
    </row>
    <row r="46" spans="1:5" x14ac:dyDescent="0.15">
      <c r="A46"/>
      <c r="B46"/>
      <c r="C46"/>
      <c r="D46"/>
      <c r="E46"/>
    </row>
    <row r="47" spans="1:5" x14ac:dyDescent="0.15">
      <c r="A47"/>
      <c r="B47"/>
      <c r="C47"/>
      <c r="D47"/>
      <c r="E47"/>
    </row>
    <row r="48" spans="1:5" x14ac:dyDescent="0.15">
      <c r="A48"/>
      <c r="B48"/>
      <c r="C48"/>
      <c r="D48"/>
      <c r="E48"/>
    </row>
    <row r="49" spans="1:5" x14ac:dyDescent="0.15">
      <c r="A49"/>
      <c r="B49"/>
      <c r="C49"/>
      <c r="D49"/>
      <c r="E49"/>
    </row>
    <row r="50" spans="1:5" x14ac:dyDescent="0.15">
      <c r="A50"/>
      <c r="B50"/>
      <c r="C50"/>
      <c r="D50"/>
      <c r="E50"/>
    </row>
    <row r="51" spans="1:5" x14ac:dyDescent="0.15">
      <c r="A51"/>
      <c r="B51"/>
      <c r="C51"/>
      <c r="D51"/>
      <c r="E51"/>
    </row>
    <row r="52" spans="1:5" x14ac:dyDescent="0.15">
      <c r="A52"/>
      <c r="B52"/>
      <c r="C52"/>
      <c r="D52"/>
      <c r="E52"/>
    </row>
    <row r="53" spans="1:5" x14ac:dyDescent="0.15">
      <c r="A53"/>
      <c r="B53"/>
      <c r="C53"/>
      <c r="D53"/>
      <c r="E53"/>
    </row>
    <row r="54" spans="1:5" x14ac:dyDescent="0.15">
      <c r="A54"/>
      <c r="B54"/>
      <c r="C54"/>
      <c r="D54"/>
      <c r="E54"/>
    </row>
    <row r="55" spans="1:5" x14ac:dyDescent="0.15">
      <c r="A55"/>
      <c r="B55"/>
      <c r="C55"/>
      <c r="D55"/>
      <c r="E55"/>
    </row>
    <row r="56" spans="1:5" x14ac:dyDescent="0.15">
      <c r="A56"/>
      <c r="B56"/>
      <c r="C56"/>
      <c r="D56"/>
      <c r="E56"/>
    </row>
    <row r="57" spans="1:5" x14ac:dyDescent="0.15">
      <c r="A57"/>
      <c r="B57"/>
      <c r="C57"/>
      <c r="D57"/>
      <c r="E57"/>
    </row>
    <row r="58" spans="1:5" x14ac:dyDescent="0.15">
      <c r="A58"/>
      <c r="B58"/>
      <c r="C58"/>
      <c r="D58"/>
      <c r="E58"/>
    </row>
    <row r="59" spans="1:5" x14ac:dyDescent="0.15">
      <c r="A59"/>
      <c r="B59"/>
      <c r="C59"/>
      <c r="D59"/>
      <c r="E59"/>
    </row>
    <row r="60" spans="1:5" x14ac:dyDescent="0.15">
      <c r="A60"/>
      <c r="B60"/>
      <c r="C60"/>
      <c r="D60"/>
      <c r="E60"/>
    </row>
    <row r="61" spans="1:5" x14ac:dyDescent="0.15">
      <c r="A61"/>
      <c r="B61"/>
      <c r="C61"/>
      <c r="D61"/>
      <c r="E61"/>
    </row>
    <row r="62" spans="1:5" x14ac:dyDescent="0.15">
      <c r="A62"/>
      <c r="B62"/>
      <c r="C62"/>
      <c r="D62"/>
      <c r="E62"/>
    </row>
    <row r="63" spans="1:5" x14ac:dyDescent="0.15">
      <c r="A63"/>
      <c r="B63"/>
      <c r="C63"/>
      <c r="D63"/>
      <c r="E63"/>
    </row>
    <row r="64" spans="1:5" x14ac:dyDescent="0.15">
      <c r="A64"/>
      <c r="B64"/>
      <c r="C64"/>
      <c r="D64"/>
      <c r="E64"/>
    </row>
    <row r="65" spans="1:5" x14ac:dyDescent="0.15">
      <c r="A65"/>
      <c r="B65"/>
      <c r="C65"/>
      <c r="D65"/>
      <c r="E65"/>
    </row>
    <row r="66" spans="1:5" x14ac:dyDescent="0.15">
      <c r="A66"/>
      <c r="B66"/>
      <c r="C66"/>
      <c r="D66"/>
      <c r="E66"/>
    </row>
    <row r="67" spans="1:5" x14ac:dyDescent="0.15">
      <c r="A67"/>
      <c r="B67"/>
      <c r="C67"/>
      <c r="D67"/>
      <c r="E67"/>
    </row>
    <row r="68" spans="1:5" x14ac:dyDescent="0.15">
      <c r="A68"/>
      <c r="B68"/>
      <c r="C68"/>
      <c r="D68"/>
      <c r="E68"/>
    </row>
    <row r="69" spans="1:5" x14ac:dyDescent="0.15">
      <c r="A69"/>
      <c r="B69"/>
      <c r="C69"/>
      <c r="D69"/>
      <c r="E69"/>
    </row>
    <row r="70" spans="1:5" x14ac:dyDescent="0.15">
      <c r="A70"/>
      <c r="B70"/>
      <c r="C70"/>
      <c r="D70"/>
      <c r="E70"/>
    </row>
    <row r="71" spans="1:5" x14ac:dyDescent="0.15">
      <c r="A71"/>
      <c r="B71"/>
      <c r="C71"/>
      <c r="D71"/>
      <c r="E71"/>
    </row>
    <row r="72" spans="1:5" x14ac:dyDescent="0.15">
      <c r="A72"/>
      <c r="B72"/>
      <c r="C72"/>
      <c r="D72"/>
      <c r="E72"/>
    </row>
    <row r="73" spans="1:5" x14ac:dyDescent="0.15">
      <c r="A73"/>
      <c r="B73"/>
      <c r="C73"/>
      <c r="D73"/>
      <c r="E73"/>
    </row>
    <row r="74" spans="1:5" x14ac:dyDescent="0.15">
      <c r="A74"/>
      <c r="B74"/>
      <c r="C74"/>
      <c r="D74"/>
      <c r="E74"/>
    </row>
    <row r="75" spans="1:5" x14ac:dyDescent="0.15">
      <c r="A75"/>
      <c r="B75"/>
      <c r="C75"/>
      <c r="D75"/>
      <c r="E75"/>
    </row>
    <row r="76" spans="1:5" x14ac:dyDescent="0.15">
      <c r="A76"/>
      <c r="B76"/>
      <c r="C76"/>
      <c r="D76"/>
      <c r="E76"/>
    </row>
    <row r="77" spans="1:5" x14ac:dyDescent="0.15">
      <c r="A77"/>
      <c r="B77"/>
      <c r="C77"/>
      <c r="D77"/>
      <c r="E77"/>
    </row>
    <row r="78" spans="1:5" x14ac:dyDescent="0.15">
      <c r="A78"/>
      <c r="B78"/>
      <c r="C78"/>
      <c r="D78"/>
      <c r="E78"/>
    </row>
    <row r="79" spans="1:5" x14ac:dyDescent="0.15">
      <c r="A79"/>
      <c r="B79"/>
      <c r="C79"/>
      <c r="D79"/>
      <c r="E79"/>
    </row>
    <row r="80" spans="1:5" x14ac:dyDescent="0.15">
      <c r="A80"/>
      <c r="B80"/>
      <c r="C80"/>
      <c r="D80"/>
      <c r="E80"/>
    </row>
    <row r="81" spans="1:5" x14ac:dyDescent="0.15">
      <c r="A81"/>
      <c r="B81"/>
      <c r="C81"/>
      <c r="D81"/>
      <c r="E81"/>
    </row>
    <row r="82" spans="1:5" x14ac:dyDescent="0.15">
      <c r="A82"/>
      <c r="B82"/>
      <c r="C82"/>
      <c r="D82"/>
      <c r="E82"/>
    </row>
    <row r="83" spans="1:5" x14ac:dyDescent="0.15">
      <c r="A83"/>
      <c r="B83"/>
      <c r="C83"/>
      <c r="D83"/>
      <c r="E83"/>
    </row>
    <row r="84" spans="1:5" x14ac:dyDescent="0.15">
      <c r="A84"/>
      <c r="B84"/>
      <c r="C84"/>
      <c r="D84"/>
      <c r="E84"/>
    </row>
  </sheetData>
  <sheetProtection selectLockedCells="1" selectUnlockedCells="1"/>
  <phoneticPr fontId="2"/>
  <printOptions horizontalCentered="1"/>
  <pageMargins left="0.70866141732283472" right="0.70866141732283472" top="0.59055118110236227" bottom="0.23622047244094491" header="0" footer="0.11811023622047245"/>
  <pageSetup paperSize="9" scale="88" firstPageNumber="0" fitToHeight="0" orientation="portrait" horizontalDpi="4294967293" verticalDpi="300" r:id="rId2"/>
  <headerFooter alignWithMargins="0"/>
  <rowBreaks count="1" manualBreakCount="1"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4"/>
  <sheetViews>
    <sheetView zoomScale="98" zoomScaleNormal="98" zoomScaleSheetLayoutView="100" workbookViewId="0"/>
  </sheetViews>
  <sheetFormatPr defaultColWidth="13.125" defaultRowHeight="18.75" x14ac:dyDescent="0.15"/>
  <cols>
    <col min="1" max="1" width="27.125" style="35" customWidth="1"/>
    <col min="2" max="4" width="10.625" style="35" customWidth="1"/>
    <col min="5" max="5" width="31.125" style="35" customWidth="1"/>
    <col min="6" max="8" width="11.125" style="35" customWidth="1"/>
    <col min="9" max="16384" width="13.125" style="35"/>
  </cols>
  <sheetData>
    <row r="1" spans="1:8" ht="19.5" x14ac:dyDescent="0.15">
      <c r="A1" s="53"/>
    </row>
    <row r="2" spans="1:8" ht="21.75" customHeight="1" x14ac:dyDescent="0.15">
      <c r="A2" s="104" t="s">
        <v>169</v>
      </c>
      <c r="B2" s="104"/>
      <c r="C2" s="104"/>
      <c r="D2" s="104"/>
      <c r="E2" s="104"/>
      <c r="F2" s="104"/>
      <c r="G2" s="104"/>
      <c r="H2" s="104"/>
    </row>
    <row r="3" spans="1:8" x14ac:dyDescent="0.15">
      <c r="A3" s="52"/>
    </row>
    <row r="4" spans="1:8" x14ac:dyDescent="0.15">
      <c r="A4" s="51" t="s">
        <v>100</v>
      </c>
      <c r="H4" s="35" t="s">
        <v>58</v>
      </c>
    </row>
    <row r="5" spans="1:8" x14ac:dyDescent="0.15">
      <c r="A5" s="105" t="s">
        <v>57</v>
      </c>
      <c r="B5" s="105"/>
      <c r="C5" s="105"/>
      <c r="D5" s="105"/>
      <c r="E5" s="105" t="s">
        <v>56</v>
      </c>
      <c r="F5" s="105"/>
      <c r="G5" s="105"/>
      <c r="H5" s="105"/>
    </row>
    <row r="6" spans="1:8" x14ac:dyDescent="0.15">
      <c r="A6" s="50" t="s">
        <v>55</v>
      </c>
      <c r="B6" s="50" t="s">
        <v>54</v>
      </c>
      <c r="C6" s="50" t="s">
        <v>53</v>
      </c>
      <c r="D6" s="50" t="s">
        <v>62</v>
      </c>
      <c r="E6" s="50" t="s">
        <v>55</v>
      </c>
      <c r="F6" s="50" t="s">
        <v>54</v>
      </c>
      <c r="G6" s="50" t="s">
        <v>53</v>
      </c>
      <c r="H6" s="50" t="s">
        <v>62</v>
      </c>
    </row>
    <row r="7" spans="1:8" x14ac:dyDescent="0.15">
      <c r="A7" s="49" t="s">
        <v>52</v>
      </c>
      <c r="B7" s="48">
        <v>500000</v>
      </c>
      <c r="C7" s="48">
        <f>IFERROR(GETPIVOTDATA("収入の部",'収支表示（集計）'!$A$4,"収支","収入","科目","01.コミュニティ費"),0)</f>
        <v>500000</v>
      </c>
      <c r="D7" s="56">
        <f>B7-C7</f>
        <v>0</v>
      </c>
      <c r="E7" s="47" t="s">
        <v>51</v>
      </c>
      <c r="F7" s="48">
        <v>31610</v>
      </c>
      <c r="G7" s="48">
        <f>IFERROR(GETPIVOTDATA("支出の部",'収支表示（集計）'!$A$4,"収支","支出","科目","01.行政分担金"),0)</f>
        <v>31610</v>
      </c>
      <c r="H7" s="56">
        <f t="shared" ref="H7:H21" si="0">F7-G7</f>
        <v>0</v>
      </c>
    </row>
    <row r="8" spans="1:8" x14ac:dyDescent="0.15">
      <c r="A8" s="42" t="s">
        <v>50</v>
      </c>
      <c r="B8" s="41">
        <v>130800</v>
      </c>
      <c r="C8" s="41">
        <f>IFERROR(GETPIVOTDATA("収入の部",'収支表示（集計）'!$A$4,"収支","収入","科目","02.区・文書等配布委託金"),0)</f>
        <v>130800</v>
      </c>
      <c r="D8" s="57">
        <f t="shared" ref="D8:D21" si="1">B8-C8</f>
        <v>0</v>
      </c>
      <c r="E8" s="42" t="s">
        <v>49</v>
      </c>
      <c r="F8" s="41">
        <v>23000</v>
      </c>
      <c r="G8" s="41">
        <f>IFERROR(GETPIVOTDATA("支出の部",'収支表示（集計）'!$A$4,"収支","支出","科目","02.自治連年会費"),0)</f>
        <v>23000</v>
      </c>
      <c r="H8" s="57">
        <f t="shared" si="0"/>
        <v>0</v>
      </c>
    </row>
    <row r="9" spans="1:8" x14ac:dyDescent="0.15">
      <c r="A9" s="42" t="s">
        <v>48</v>
      </c>
      <c r="B9" s="41">
        <v>40000</v>
      </c>
      <c r="C9" s="41">
        <f>IFERROR(GETPIVOTDATA("収入の部",'収支表示（集計）'!$A$4,"収支","収入","科目","03.行事収入"),0)</f>
        <v>0</v>
      </c>
      <c r="D9" s="57">
        <f t="shared" si="1"/>
        <v>40000</v>
      </c>
      <c r="E9" s="42" t="s">
        <v>47</v>
      </c>
      <c r="F9" s="41">
        <v>12630</v>
      </c>
      <c r="G9" s="41">
        <f>IFERROR(GETPIVOTDATA("支出の部",'収支表示（集計）'!$A$4,"収支","支出","科目","03.防犯協会加入分担金"),0)</f>
        <v>0</v>
      </c>
      <c r="H9" s="57">
        <f t="shared" si="0"/>
        <v>12630</v>
      </c>
    </row>
    <row r="10" spans="1:8" x14ac:dyDescent="0.15">
      <c r="A10" s="42" t="s">
        <v>46</v>
      </c>
      <c r="B10" s="41">
        <f>B11+B12+B13</f>
        <v>84012</v>
      </c>
      <c r="C10" s="41">
        <f>C11+C12+C13</f>
        <v>38260</v>
      </c>
      <c r="D10" s="57">
        <f t="shared" si="1"/>
        <v>45752</v>
      </c>
      <c r="E10" s="42" t="s">
        <v>45</v>
      </c>
      <c r="F10" s="41">
        <f>SUM(F11:F14)</f>
        <v>503854</v>
      </c>
      <c r="G10" s="41">
        <f>SUM(G11:G14)</f>
        <v>13913</v>
      </c>
      <c r="H10" s="57">
        <f t="shared" si="0"/>
        <v>489941</v>
      </c>
    </row>
    <row r="11" spans="1:8" x14ac:dyDescent="0.15">
      <c r="A11" s="35" t="s">
        <v>59</v>
      </c>
      <c r="B11" s="45">
        <v>14000</v>
      </c>
      <c r="C11" s="45">
        <f>IFERROR(GETPIVOTDATA("収入の部",'収支表示（集計）'!$A$4,"収支","収入","科目","04.その他収入①集団回収","補助科目","集団回収報奨金(2019/10-2020/03)"),0)+IFERROR(GETPIVOTDATA("収入の部",'収支表示（集計）'!$A$4,"収支","収入","科目","04.その他収入①集団回収","補助科目","集団回収報奨金(2020/4-2020/09)"),0)</f>
        <v>16260</v>
      </c>
      <c r="D11" s="97">
        <f t="shared" si="1"/>
        <v>-2260</v>
      </c>
      <c r="E11" s="44" t="s">
        <v>44</v>
      </c>
      <c r="F11" s="45">
        <v>451000</v>
      </c>
      <c r="G11" s="45">
        <f>IFERROR(GETPIVOTDATA("支出の部",'収支表示（集計）'!$A$4,"収支","支出","科目","04.活動費①行事支出"),0)</f>
        <v>8859</v>
      </c>
      <c r="H11" s="57">
        <f t="shared" si="0"/>
        <v>442141</v>
      </c>
    </row>
    <row r="12" spans="1:8" x14ac:dyDescent="0.15">
      <c r="A12" s="44" t="s">
        <v>60</v>
      </c>
      <c r="B12" s="54">
        <v>70000</v>
      </c>
      <c r="C12" s="55">
        <f>IFERROR(GETPIVOTDATA("収入の部",'収支表示（集計）'!$A$4,"収支","収入","科目","04.その他収入①集団回収","補助科目","アルミ缶回収費"),0)</f>
        <v>22000</v>
      </c>
      <c r="D12" s="98">
        <f t="shared" si="1"/>
        <v>48000</v>
      </c>
      <c r="E12" s="44" t="s">
        <v>43</v>
      </c>
      <c r="F12" s="45">
        <v>33354</v>
      </c>
      <c r="G12" s="45">
        <f>IFERROR(GETPIVOTDATA("支出の部",'収支表示（集計）'!$A$4,"収支","支出","科目","04.活動費②自治会保険料"),0)</f>
        <v>0</v>
      </c>
      <c r="H12" s="57">
        <f t="shared" si="0"/>
        <v>33354</v>
      </c>
    </row>
    <row r="13" spans="1:8" x14ac:dyDescent="0.15">
      <c r="A13" s="44" t="s">
        <v>61</v>
      </c>
      <c r="B13" s="45">
        <v>12</v>
      </c>
      <c r="C13" s="45">
        <f>IFERROR(GETPIVOTDATA("収入の部",'収支表示（集計）'!$A$4,"収支","収入","科目","04.その他収入②その他"),0)</f>
        <v>0</v>
      </c>
      <c r="D13" s="97">
        <f t="shared" si="1"/>
        <v>12</v>
      </c>
      <c r="E13" s="44" t="s">
        <v>41</v>
      </c>
      <c r="F13" s="45">
        <v>14000</v>
      </c>
      <c r="G13" s="45">
        <f>IFERROR(GETPIVOTDATA("支出の部",'収支表示（集計）'!$A$4,"収支","支出","科目","04.活動費③募金支出"),0)</f>
        <v>1000</v>
      </c>
      <c r="H13" s="57">
        <f t="shared" si="0"/>
        <v>13000</v>
      </c>
    </row>
    <row r="14" spans="1:8" x14ac:dyDescent="0.15">
      <c r="A14" s="46" t="s">
        <v>42</v>
      </c>
      <c r="B14" s="45">
        <v>150000</v>
      </c>
      <c r="C14" s="45">
        <f>IFERROR(GETPIVOTDATA("収入の部",'収支表示（集計）'!$A$4,"収支","収入","科目","05.寄付金"),0)</f>
        <v>0</v>
      </c>
      <c r="D14" s="99">
        <f t="shared" si="1"/>
        <v>150000</v>
      </c>
      <c r="E14" s="44" t="s">
        <v>39</v>
      </c>
      <c r="F14" s="45">
        <v>5500</v>
      </c>
      <c r="G14" s="45">
        <f>IFERROR(GETPIVOTDATA("支出の部",'収支表示（集計）'!$A$4,"収支","支出","科目","04.活動費④諸経費"),0)</f>
        <v>4054</v>
      </c>
      <c r="H14" s="57">
        <f t="shared" si="0"/>
        <v>1446</v>
      </c>
    </row>
    <row r="15" spans="1:8" x14ac:dyDescent="0.15">
      <c r="A15" s="46" t="s">
        <v>40</v>
      </c>
      <c r="B15" s="45">
        <v>5000</v>
      </c>
      <c r="C15" s="45">
        <f>IFERROR(GETPIVOTDATA("収入の部",'収支表示（集計）'!$A$4,"収支","収入","科目","06.募金"),0)</f>
        <v>0</v>
      </c>
      <c r="D15" s="99">
        <f t="shared" si="1"/>
        <v>5000</v>
      </c>
      <c r="E15" s="42" t="s">
        <v>101</v>
      </c>
      <c r="F15" s="41">
        <v>50000</v>
      </c>
      <c r="G15" s="41">
        <f>IFERROR(GETPIVOTDATA("支出の部",'収支表示（集計）'!$A$4,"収支","支出","科目","05.印刷関係費"),0)</f>
        <v>61360</v>
      </c>
      <c r="H15" s="57">
        <f t="shared" si="0"/>
        <v>-11360</v>
      </c>
    </row>
    <row r="16" spans="1:8" x14ac:dyDescent="0.15">
      <c r="A16" s="40"/>
      <c r="B16" s="43"/>
      <c r="C16" s="43"/>
      <c r="D16" s="100"/>
      <c r="E16" s="42" t="s">
        <v>38</v>
      </c>
      <c r="F16" s="41">
        <v>10000</v>
      </c>
      <c r="G16" s="41">
        <f>IFERROR(GETPIVOTDATA("支出の部",'収支表示（集計）'!$A$4,"収支","支出","科目","06.備品費"),0)</f>
        <v>0</v>
      </c>
      <c r="H16" s="57">
        <f t="shared" si="0"/>
        <v>10000</v>
      </c>
    </row>
    <row r="17" spans="1:8" x14ac:dyDescent="0.15">
      <c r="A17" s="40"/>
      <c r="B17" s="43"/>
      <c r="C17" s="43"/>
      <c r="D17" s="100"/>
      <c r="E17" s="42" t="s">
        <v>37</v>
      </c>
      <c r="F17" s="41">
        <v>50000</v>
      </c>
      <c r="G17" s="41">
        <f>IFERROR(GETPIVOTDATA("支出の部",'収支表示（集計）'!$A$4,"収支","支出","科目","07.消耗品"),0)</f>
        <v>2615</v>
      </c>
      <c r="H17" s="57">
        <f t="shared" si="0"/>
        <v>47385</v>
      </c>
    </row>
    <row r="18" spans="1:8" x14ac:dyDescent="0.15">
      <c r="A18" s="40"/>
      <c r="B18" s="43"/>
      <c r="C18" s="43"/>
      <c r="D18" s="100"/>
      <c r="E18" s="42" t="s">
        <v>36</v>
      </c>
      <c r="F18" s="41">
        <v>140000</v>
      </c>
      <c r="G18" s="41">
        <f>IFERROR(GETPIVOTDATA("支出の部",'収支表示（集計）'!$A$4,"収支","支出","科目","08.渉外費"),0)</f>
        <v>20000</v>
      </c>
      <c r="H18" s="57">
        <f t="shared" si="0"/>
        <v>120000</v>
      </c>
    </row>
    <row r="19" spans="1:8" x14ac:dyDescent="0.15">
      <c r="A19" s="40"/>
      <c r="B19" s="43"/>
      <c r="C19" s="43"/>
      <c r="D19" s="100"/>
      <c r="E19" s="42" t="s">
        <v>35</v>
      </c>
      <c r="F19" s="41">
        <v>3250</v>
      </c>
      <c r="G19" s="41">
        <f>IFERROR(GETPIVOTDATA("支出の部",'収支表示（集計）'!$A$4,"収支","支出","科目","09.銀行手数料"),0)</f>
        <v>1414</v>
      </c>
      <c r="H19" s="57">
        <f t="shared" si="0"/>
        <v>1836</v>
      </c>
    </row>
    <row r="20" spans="1:8" x14ac:dyDescent="0.15">
      <c r="A20" s="40"/>
      <c r="B20" s="43"/>
      <c r="C20" s="43"/>
      <c r="D20" s="100"/>
      <c r="E20" s="42" t="s">
        <v>34</v>
      </c>
      <c r="F20" s="41">
        <v>80000</v>
      </c>
      <c r="G20" s="41">
        <v>0</v>
      </c>
      <c r="H20" s="57">
        <f t="shared" si="0"/>
        <v>80000</v>
      </c>
    </row>
    <row r="21" spans="1:8" x14ac:dyDescent="0.15">
      <c r="A21" s="38" t="s">
        <v>33</v>
      </c>
      <c r="B21" s="39">
        <f>B7+B8+B9+B10+B14+B15</f>
        <v>909812</v>
      </c>
      <c r="C21" s="39">
        <f>C7+C8+C9+C10+C14+C15</f>
        <v>669060</v>
      </c>
      <c r="D21" s="58">
        <f t="shared" si="1"/>
        <v>240752</v>
      </c>
      <c r="E21" s="38" t="s">
        <v>32</v>
      </c>
      <c r="F21" s="39">
        <f>F7+F8+F9+F10+F15+F16+F17+F18+F19+F20</f>
        <v>904344</v>
      </c>
      <c r="G21" s="39">
        <f>SUM(G7:G10)+SUM(G15:G20)</f>
        <v>153912</v>
      </c>
      <c r="H21" s="58">
        <f t="shared" si="0"/>
        <v>750432</v>
      </c>
    </row>
    <row r="23" spans="1:8" s="36" customFormat="1" ht="18.75" customHeight="1" x14ac:dyDescent="0.15">
      <c r="A23" s="37"/>
    </row>
    <row r="24" spans="1:8" s="36" customFormat="1" ht="16.5" customHeight="1" x14ac:dyDescent="0.15">
      <c r="A24" s="35"/>
      <c r="B24" s="35"/>
      <c r="C24" s="35"/>
      <c r="D24" s="35"/>
      <c r="E24" s="35"/>
      <c r="F24" s="35"/>
      <c r="G24" s="35"/>
      <c r="H24" s="35"/>
    </row>
  </sheetData>
  <sheetProtection selectLockedCells="1" selectUnlockedCells="1"/>
  <mergeCells count="3">
    <mergeCell ref="A2:H2"/>
    <mergeCell ref="A5:D5"/>
    <mergeCell ref="E5:H5"/>
  </mergeCells>
  <phoneticPr fontId="2"/>
  <printOptions horizontalCentered="1"/>
  <pageMargins left="0.74803149606299213" right="0.74803149606299213" top="0.39370078740157483" bottom="0.19685039370078741" header="0.31496062992125984" footer="0.31496062992125984"/>
  <pageSetup paperSize="9" firstPageNumber="0" orientation="landscape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手元現金出納帳・銀行預金出納帳</vt:lpstr>
      <vt:lpstr>各種データリスト</vt:lpstr>
      <vt:lpstr>収支表示（集計）</vt:lpstr>
      <vt:lpstr>予算実績表</vt:lpstr>
      <vt:lpstr>手元現金出納帳・銀行預金出納帳!Excel_BuiltIn__FilterDatabase</vt:lpstr>
      <vt:lpstr>手元現金出納帳・銀行預金出納帳!Print_Titles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2020-04-09T02:43:32Z</cp:lastPrinted>
  <dcterms:created xsi:type="dcterms:W3CDTF">2019-08-31T05:44:13Z</dcterms:created>
  <dcterms:modified xsi:type="dcterms:W3CDTF">2020-07-29T06:47:28Z</dcterms:modified>
</cp:coreProperties>
</file>