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hidePivotFieldList="1"/>
  <mc:AlternateContent xmlns:mc="http://schemas.openxmlformats.org/markup-compatibility/2006">
    <mc:Choice Requires="x15">
      <x15ac:absPath xmlns:x15ac="http://schemas.microsoft.com/office/spreadsheetml/2010/11/ac" url="Z:\バームハイツ\自治会\自治会会計2019\"/>
    </mc:Choice>
  </mc:AlternateContent>
  <xr:revisionPtr revIDLastSave="0" documentId="13_ncr:1_{90C79BD5-0F0E-4DD4-BEA3-862E0007A9B6}" xr6:coauthVersionLast="45" xr6:coauthVersionMax="45" xr10:uidLastSave="{00000000-0000-0000-0000-000000000000}"/>
  <bookViews>
    <workbookView xWindow="2910" yWindow="1650" windowWidth="33000" windowHeight="13215" xr2:uid="{00000000-000D-0000-FFFF-FFFF00000000}"/>
  </bookViews>
  <sheets>
    <sheet name="手元現金出納帳・銀行預金出納帳" sheetId="1" r:id="rId1"/>
    <sheet name="収支表示（集計）" sheetId="2" r:id="rId2"/>
    <sheet name="予算実績表" sheetId="3" r:id="rId3"/>
    <sheet name="今期決算書" sheetId="4" r:id="rId4"/>
    <sheet name="今期貸借対照表" sheetId="7" r:id="rId5"/>
    <sheet name="次期予算案" sheetId="5" r:id="rId6"/>
    <sheet name="【行事予算案（入力）】）" sheetId="6" r:id="rId7"/>
  </sheets>
  <definedNames>
    <definedName name="_xlnm._FilterDatabase" localSheetId="0" hidden="1">手元現金出納帳・銀行預金出納帳!$A$2:$K$155</definedName>
    <definedName name="Excel_BuiltIn__FilterDatabase" localSheetId="0">手元現金出納帳・銀行預金出納帳!$B$1:$J$12</definedName>
    <definedName name="_xlnm.Print_Area" localSheetId="3">今期決算書!$A$1:$H$32</definedName>
    <definedName name="_xlnm.Print_Area" localSheetId="4">今期貸借対照表!$A$1:$F$17</definedName>
    <definedName name="_xlnm.Print_Area" localSheetId="5">次期予算案!$A$1:$H$52</definedName>
    <definedName name="_xlnm.Print_Titles" localSheetId="0">手元現金出納帳・銀行預金出納帳!$1:$2</definedName>
  </definedNames>
  <calcPr calcId="191029"/>
  <pivotCaches>
    <pivotCache cacheId="8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0" i="5" l="1"/>
  <c r="C20" i="5"/>
  <c r="C9" i="5" l="1"/>
  <c r="G13" i="5" l="1"/>
  <c r="G17" i="5"/>
  <c r="J26" i="6"/>
  <c r="C21" i="5" l="1"/>
  <c r="B21" i="5"/>
  <c r="B22" i="5"/>
  <c r="C13" i="5"/>
  <c r="C10" i="5"/>
  <c r="C6" i="5"/>
  <c r="D8" i="6" l="1"/>
  <c r="C8" i="5" s="1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B20" i="5"/>
  <c r="B14" i="5"/>
  <c r="B13" i="5"/>
  <c r="B12" i="5"/>
  <c r="B11" i="5"/>
  <c r="B10" i="5"/>
  <c r="B9" i="5"/>
  <c r="B8" i="5"/>
  <c r="B7" i="5"/>
  <c r="B6" i="5"/>
  <c r="C11" i="4"/>
  <c r="G11" i="4"/>
  <c r="C12" i="4"/>
  <c r="G12" i="4"/>
  <c r="C13" i="4"/>
  <c r="G13" i="4"/>
  <c r="F16" i="7"/>
  <c r="F17" i="7"/>
  <c r="C9" i="7"/>
  <c r="C17" i="7" s="1"/>
  <c r="J22" i="6"/>
  <c r="G12" i="5" s="1"/>
  <c r="N18" i="6"/>
  <c r="L18" i="6"/>
  <c r="J18" i="6"/>
  <c r="G10" i="5" s="1"/>
  <c r="G9" i="5" l="1"/>
  <c r="C22" i="5"/>
  <c r="G22" i="5" s="1"/>
  <c r="G21" i="5" l="1"/>
  <c r="F22" i="4" l="1"/>
  <c r="F23" i="4"/>
  <c r="B23" i="4"/>
  <c r="F21" i="4"/>
  <c r="F10" i="4"/>
  <c r="B10" i="4"/>
  <c r="B21" i="4"/>
  <c r="G19" i="4"/>
  <c r="G15" i="4"/>
  <c r="G18" i="4"/>
  <c r="G14" i="4"/>
  <c r="G9" i="4"/>
  <c r="C15" i="4"/>
  <c r="C14" i="4"/>
  <c r="C9" i="4"/>
  <c r="G17" i="4"/>
  <c r="G8" i="4"/>
  <c r="G16" i="4"/>
  <c r="G7" i="4"/>
  <c r="C8" i="4"/>
  <c r="C7" i="4"/>
  <c r="G10" i="4" l="1"/>
  <c r="G21" i="4" s="1"/>
  <c r="C10" i="4"/>
  <c r="C21" i="4" s="1"/>
  <c r="C23" i="4" s="1"/>
  <c r="C22" i="4"/>
  <c r="G23" i="4" l="1"/>
  <c r="G22" i="4" l="1"/>
  <c r="H20" i="3" l="1"/>
  <c r="C13" i="3"/>
  <c r="C11" i="3"/>
  <c r="F21" i="3" l="1"/>
  <c r="F10" i="3"/>
  <c r="D13" i="3"/>
  <c r="B10" i="3"/>
  <c r="B21" i="3" s="1"/>
  <c r="K3" i="1"/>
  <c r="K4" i="1" s="1"/>
  <c r="K5" i="1" s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K155" i="1" s="1"/>
  <c r="B158" i="1"/>
  <c r="C158" i="1"/>
  <c r="D158" i="1"/>
  <c r="E158" i="1"/>
  <c r="F158" i="1"/>
  <c r="G158" i="1"/>
  <c r="H158" i="1"/>
  <c r="I158" i="1"/>
  <c r="J158" i="1"/>
  <c r="K158" i="1"/>
  <c r="K159" i="1"/>
  <c r="K160" i="1" s="1"/>
  <c r="K161" i="1" s="1"/>
  <c r="K162" i="1" s="1"/>
  <c r="K163" i="1" s="1"/>
  <c r="K164" i="1" s="1"/>
  <c r="K165" i="1" s="1"/>
  <c r="K166" i="1" s="1"/>
  <c r="K167" i="1" s="1"/>
  <c r="K168" i="1" s="1"/>
  <c r="K169" i="1" s="1"/>
  <c r="K170" i="1" s="1"/>
  <c r="K171" i="1" s="1"/>
  <c r="K172" i="1" s="1"/>
  <c r="K173" i="1" s="1"/>
  <c r="K174" i="1" s="1"/>
  <c r="K175" i="1" s="1"/>
  <c r="K176" i="1" s="1"/>
  <c r="K177" i="1" s="1"/>
  <c r="K178" i="1" s="1"/>
  <c r="K179" i="1" s="1"/>
  <c r="K180" i="1" s="1"/>
  <c r="K181" i="1" s="1"/>
  <c r="K182" i="1" s="1"/>
  <c r="K183" i="1" s="1"/>
  <c r="K184" i="1" s="1"/>
  <c r="K185" i="1" s="1"/>
  <c r="K186" i="1" s="1"/>
  <c r="C15" i="3"/>
  <c r="G19" i="3"/>
  <c r="G8" i="3"/>
  <c r="C7" i="3"/>
  <c r="C9" i="3"/>
  <c r="C8" i="3"/>
  <c r="G12" i="3"/>
  <c r="C14" i="3"/>
  <c r="G16" i="3"/>
  <c r="G13" i="3"/>
  <c r="G7" i="3"/>
  <c r="C12" i="3"/>
  <c r="G18" i="3"/>
  <c r="G15" i="3"/>
  <c r="G14" i="3"/>
  <c r="G11" i="3"/>
  <c r="G9" i="3"/>
  <c r="G17" i="3"/>
  <c r="H8" i="3" l="1"/>
  <c r="H11" i="3"/>
  <c r="H13" i="3"/>
  <c r="H15" i="3"/>
  <c r="H19" i="3"/>
  <c r="H7" i="3"/>
  <c r="H9" i="3"/>
  <c r="H12" i="3"/>
  <c r="H14" i="3"/>
  <c r="H16" i="3"/>
  <c r="H18" i="3"/>
  <c r="H17" i="3"/>
  <c r="G10" i="3"/>
  <c r="H10" i="3" s="1"/>
  <c r="D7" i="3"/>
  <c r="D8" i="3"/>
  <c r="D9" i="3"/>
  <c r="D11" i="3"/>
  <c r="C10" i="3"/>
  <c r="C21" i="3" s="1"/>
  <c r="D21" i="3" s="1"/>
  <c r="D12" i="3"/>
  <c r="D14" i="3"/>
  <c r="D15" i="3"/>
  <c r="D10" i="3"/>
  <c r="G21" i="3"/>
  <c r="H21" i="3" s="1"/>
</calcChain>
</file>

<file path=xl/sharedStrings.xml><?xml version="1.0" encoding="utf-8"?>
<sst xmlns="http://schemas.openxmlformats.org/spreadsheetml/2006/main" count="1266" uniqueCount="527">
  <si>
    <t>株式会社東京葬祭</t>
    <phoneticPr fontId="2"/>
  </si>
  <si>
    <t>①夏まつり（東京葬祭）</t>
    <phoneticPr fontId="2"/>
  </si>
  <si>
    <t>05.寄付金</t>
  </si>
  <si>
    <t>収入</t>
  </si>
  <si>
    <t>振込手数料</t>
    <phoneticPr fontId="2"/>
  </si>
  <si>
    <t>振込手数料</t>
    <phoneticPr fontId="2"/>
  </si>
  <si>
    <t>09.銀行手数料</t>
  </si>
  <si>
    <t>支出</t>
  </si>
  <si>
    <t>株式会社 ベストアドバイス</t>
    <phoneticPr fontId="2"/>
  </si>
  <si>
    <t>損保ジャパン日本興亜自治会活動保険保険料</t>
    <phoneticPr fontId="2"/>
  </si>
  <si>
    <t>損保ジャパン日本興亜自治会活動保険保険料</t>
    <phoneticPr fontId="2"/>
  </si>
  <si>
    <t>04.活動費②自治会保険料</t>
  </si>
  <si>
    <t>葛西防犯協会</t>
    <phoneticPr fontId="2"/>
  </si>
  <si>
    <t>令和元年度葛西防犯協会支部会費</t>
    <rPh sb="0" eb="2">
      <t>レイワ</t>
    </rPh>
    <rPh sb="2" eb="4">
      <t>ガンネン</t>
    </rPh>
    <rPh sb="4" eb="5">
      <t>ド</t>
    </rPh>
    <rPh sb="5" eb="7">
      <t>カサイ</t>
    </rPh>
    <rPh sb="7" eb="9">
      <t>ボウハン</t>
    </rPh>
    <rPh sb="9" eb="11">
      <t>キョウカイ</t>
    </rPh>
    <rPh sb="11" eb="13">
      <t>シブ</t>
    </rPh>
    <rPh sb="13" eb="15">
      <t>カイヒ</t>
    </rPh>
    <phoneticPr fontId="2"/>
  </si>
  <si>
    <t>03.防犯協会加入分担金</t>
  </si>
  <si>
    <t>振込手数料</t>
    <phoneticPr fontId="2"/>
  </si>
  <si>
    <t>第33期コピー機使用料</t>
    <rPh sb="7" eb="8">
      <t>キ</t>
    </rPh>
    <rPh sb="8" eb="11">
      <t>シヨウリョウ</t>
    </rPh>
    <phoneticPr fontId="3"/>
  </si>
  <si>
    <t>05.印刷関係費</t>
  </si>
  <si>
    <t>第33期コミュニティー費</t>
    <rPh sb="0" eb="1">
      <t>ダイ</t>
    </rPh>
    <rPh sb="3" eb="4">
      <t>キ</t>
    </rPh>
    <rPh sb="11" eb="12">
      <t>ヒ</t>
    </rPh>
    <phoneticPr fontId="3"/>
  </si>
  <si>
    <t>01.コミュニティ費</t>
  </si>
  <si>
    <t>葛西防犯カメラの会</t>
    <phoneticPr fontId="2"/>
  </si>
  <si>
    <t>葛西防犯カメラの会分担金</t>
    <phoneticPr fontId="2"/>
  </si>
  <si>
    <t>葛西防犯カメラの会分担金</t>
    <phoneticPr fontId="2"/>
  </si>
  <si>
    <t>01.行政分担金</t>
  </si>
  <si>
    <t>葛西地区自治会連合会</t>
  </si>
  <si>
    <t>葛西まつり分担金</t>
    <phoneticPr fontId="2"/>
  </si>
  <si>
    <t>青少年育成葛西第一地区委員会</t>
    <phoneticPr fontId="2"/>
  </si>
  <si>
    <t>青少年育成葛西第一地区委員会助成金</t>
    <rPh sb="0" eb="3">
      <t>セイショウネン</t>
    </rPh>
    <rPh sb="3" eb="5">
      <t>イクセイ</t>
    </rPh>
    <rPh sb="5" eb="7">
      <t>カサイ</t>
    </rPh>
    <rPh sb="7" eb="9">
      <t>ダイイチ</t>
    </rPh>
    <phoneticPr fontId="2"/>
  </si>
  <si>
    <t>江戸川区社会福祉協議会</t>
    <rPh sb="0" eb="4">
      <t>エドガワク</t>
    </rPh>
    <phoneticPr fontId="2"/>
  </si>
  <si>
    <t>社会福祉協議会正会員会費</t>
    <phoneticPr fontId="2"/>
  </si>
  <si>
    <t>社会福祉協議会正会員会費</t>
    <phoneticPr fontId="2"/>
  </si>
  <si>
    <t>葛西地区自治会連合会分担金</t>
    <phoneticPr fontId="2"/>
  </si>
  <si>
    <t>葛西地区自治会連合会分担金</t>
    <phoneticPr fontId="2"/>
  </si>
  <si>
    <t>刊行物配布委託料</t>
    <phoneticPr fontId="2"/>
  </si>
  <si>
    <t>刊行物配布委託料</t>
    <phoneticPr fontId="2"/>
  </si>
  <si>
    <t>02.区・文書等配布委託金</t>
  </si>
  <si>
    <t>収入</t>
    <phoneticPr fontId="2"/>
  </si>
  <si>
    <t>自治会運営会議手元現金の出金</t>
    <phoneticPr fontId="2"/>
  </si>
  <si>
    <t>移動</t>
    <rPh sb="0" eb="2">
      <t>イドウ</t>
    </rPh>
    <phoneticPr fontId="2"/>
  </si>
  <si>
    <t>江戸川区環境部清掃課ごみ減量係</t>
    <rPh sb="0" eb="4">
      <t>エドガワク</t>
    </rPh>
    <phoneticPr fontId="2"/>
  </si>
  <si>
    <t>4,050 kg× @6円</t>
    <phoneticPr fontId="2"/>
  </si>
  <si>
    <t>集団回収報奨金(2018/10-2019/03)</t>
    <phoneticPr fontId="2"/>
  </si>
  <si>
    <t>04.その他収入①集団回収</t>
    <rPh sb="9" eb="11">
      <t>シュウダン</t>
    </rPh>
    <rPh sb="11" eb="13">
      <t>カイシュウ</t>
    </rPh>
    <phoneticPr fontId="2"/>
  </si>
  <si>
    <t>前期末預金口座残高</t>
    <rPh sb="0" eb="2">
      <t>ゼンキ</t>
    </rPh>
    <rPh sb="2" eb="3">
      <t>マツ</t>
    </rPh>
    <rPh sb="3" eb="5">
      <t>ヨキン</t>
    </rPh>
    <rPh sb="5" eb="7">
      <t>コウザ</t>
    </rPh>
    <rPh sb="7" eb="9">
      <t>ザンダカ</t>
    </rPh>
    <phoneticPr fontId="2"/>
  </si>
  <si>
    <t>繰越</t>
    <rPh sb="0" eb="2">
      <t>クリコシ</t>
    </rPh>
    <phoneticPr fontId="2"/>
  </si>
  <si>
    <t>処理日</t>
    <rPh sb="0" eb="3">
      <t>ショリビ</t>
    </rPh>
    <phoneticPr fontId="2"/>
  </si>
  <si>
    <t>オーケー 西葛西店</t>
  </si>
  <si>
    <t>お茶 2ℓ×3</t>
    <rPh sb="1" eb="2">
      <t>チャ</t>
    </rPh>
    <phoneticPr fontId="2"/>
  </si>
  <si>
    <t>会議費</t>
    <rPh sb="0" eb="2">
      <t>カイギ</t>
    </rPh>
    <rPh sb="2" eb="3">
      <t>ヒ</t>
    </rPh>
    <phoneticPr fontId="2"/>
  </si>
  <si>
    <t>04.活動費④諸経費</t>
    <rPh sb="7" eb="10">
      <t>ショケイヒ</t>
    </rPh>
    <phoneticPr fontId="2"/>
  </si>
  <si>
    <t>渡辺商店</t>
    <rPh sb="0" eb="2">
      <t>ワタナベ</t>
    </rPh>
    <rPh sb="2" eb="4">
      <t>ショウテン</t>
    </rPh>
    <phoneticPr fontId="2"/>
  </si>
  <si>
    <t>2019年07月　130kg×@50円</t>
    <rPh sb="18" eb="19">
      <t>エン</t>
    </rPh>
    <phoneticPr fontId="2"/>
  </si>
  <si>
    <t>アルミ缶回収費</t>
  </si>
  <si>
    <t>ローソン西葛西店</t>
    <rPh sb="4" eb="7">
      <t>ニシカサイ</t>
    </rPh>
    <rPh sb="7" eb="8">
      <t>テン</t>
    </rPh>
    <phoneticPr fontId="2"/>
  </si>
  <si>
    <t>ローソンセレクト麦茶 2ℓ</t>
    <rPh sb="8" eb="10">
      <t>ムギチャ</t>
    </rPh>
    <phoneticPr fontId="2"/>
  </si>
  <si>
    <t>宇喜田・小島地区自治連絡協議会</t>
    <rPh sb="0" eb="3">
      <t>ウキタ</t>
    </rPh>
    <rPh sb="4" eb="6">
      <t>コジマ</t>
    </rPh>
    <rPh sb="6" eb="8">
      <t>チク</t>
    </rPh>
    <rPh sb="8" eb="10">
      <t>ジチ</t>
    </rPh>
    <rPh sb="10" eb="12">
      <t>レンラク</t>
    </rPh>
    <rPh sb="12" eb="15">
      <t>キョウギカイ</t>
    </rPh>
    <phoneticPr fontId="2"/>
  </si>
  <si>
    <t>運動会分担金</t>
    <rPh sb="0" eb="3">
      <t>ウンドウカイ</t>
    </rPh>
    <rPh sb="3" eb="6">
      <t>ブンタンキン</t>
    </rPh>
    <phoneticPr fontId="2"/>
  </si>
  <si>
    <t>04.活動費①行事支出</t>
  </si>
  <si>
    <t>ニトリ 南砂店</t>
    <phoneticPr fontId="2"/>
  </si>
  <si>
    <t>ジップロック</t>
    <phoneticPr fontId="2"/>
  </si>
  <si>
    <t>③夏まつり(7/28)</t>
    <rPh sb="1" eb="2">
      <t>ナツ</t>
    </rPh>
    <phoneticPr fontId="2"/>
  </si>
  <si>
    <t>illusie300 葛西アリオ店</t>
  </si>
  <si>
    <t>キャラクターグッズ他</t>
    <rPh sb="9" eb="10">
      <t>ホカ</t>
    </rPh>
    <phoneticPr fontId="2"/>
  </si>
  <si>
    <t>カルディコーヒーファーム 西葛西店</t>
    <rPh sb="13" eb="16">
      <t>ニシカサイ</t>
    </rPh>
    <rPh sb="16" eb="17">
      <t>テン</t>
    </rPh>
    <phoneticPr fontId="2"/>
  </si>
  <si>
    <t>コーヒー他</t>
    <rPh sb="4" eb="5">
      <t>ホカ</t>
    </rPh>
    <phoneticPr fontId="2"/>
  </si>
  <si>
    <t>illusie300 葛西アリオ店</t>
    <phoneticPr fontId="2"/>
  </si>
  <si>
    <t>マスコット</t>
    <phoneticPr fontId="2"/>
  </si>
  <si>
    <t>BOXティッシュ</t>
    <phoneticPr fontId="2"/>
  </si>
  <si>
    <t>菓子</t>
    <rPh sb="0" eb="2">
      <t>カシ</t>
    </rPh>
    <phoneticPr fontId="2"/>
  </si>
  <si>
    <t>ポケモンストア 東京駅店</t>
    <rPh sb="8" eb="11">
      <t>トウキョウエキ</t>
    </rPh>
    <rPh sb="11" eb="12">
      <t>テン</t>
    </rPh>
    <phoneticPr fontId="2"/>
  </si>
  <si>
    <t>カード</t>
    <phoneticPr fontId="2"/>
  </si>
  <si>
    <t>ダイソー サニーモール西葛西店</t>
    <rPh sb="11" eb="14">
      <t>ニシカサイ</t>
    </rPh>
    <rPh sb="14" eb="15">
      <t>テン</t>
    </rPh>
    <phoneticPr fontId="2"/>
  </si>
  <si>
    <t>ザ・ダイソー 島忠ホームズ葛西店</t>
    <rPh sb="7" eb="9">
      <t>シマチュウ</t>
    </rPh>
    <rPh sb="13" eb="15">
      <t>カサイ</t>
    </rPh>
    <rPh sb="15" eb="16">
      <t>テン</t>
    </rPh>
    <phoneticPr fontId="2"/>
  </si>
  <si>
    <t>光るブレスレット</t>
    <rPh sb="0" eb="1">
      <t>ヒカ</t>
    </rPh>
    <phoneticPr fontId="2"/>
  </si>
  <si>
    <t>HAPiNS アリオ葛西店</t>
    <rPh sb="10" eb="12">
      <t>カサイ</t>
    </rPh>
    <rPh sb="12" eb="13">
      <t>テン</t>
    </rPh>
    <phoneticPr fontId="2"/>
  </si>
  <si>
    <t>コップ</t>
    <phoneticPr fontId="2"/>
  </si>
  <si>
    <t>キャンドゥ メトロセンター3番街店</t>
    <rPh sb="14" eb="16">
      <t>バンガイ</t>
    </rPh>
    <rPh sb="16" eb="17">
      <t>テン</t>
    </rPh>
    <phoneticPr fontId="2"/>
  </si>
  <si>
    <t>シャボン玉</t>
    <rPh sb="4" eb="5">
      <t>ダマ</t>
    </rPh>
    <phoneticPr fontId="2"/>
  </si>
  <si>
    <t>テレアサショップ東京駅店</t>
    <rPh sb="8" eb="11">
      <t>トウキョウエキ</t>
    </rPh>
    <rPh sb="11" eb="12">
      <t>テン</t>
    </rPh>
    <phoneticPr fontId="2"/>
  </si>
  <si>
    <t>ぬり絵他</t>
    <rPh sb="2" eb="3">
      <t>エ</t>
    </rPh>
    <rPh sb="3" eb="4">
      <t>ホカ</t>
    </rPh>
    <phoneticPr fontId="2"/>
  </si>
  <si>
    <t>東京駅一番街森永のおかしなおかし屋さん</t>
    <rPh sb="0" eb="3">
      <t>トウキョウエキ</t>
    </rPh>
    <rPh sb="3" eb="5">
      <t>イチバン</t>
    </rPh>
    <rPh sb="5" eb="6">
      <t>ガイ</t>
    </rPh>
    <phoneticPr fontId="2"/>
  </si>
  <si>
    <t>スナック菓子</t>
    <rPh sb="4" eb="6">
      <t>ガシ</t>
    </rPh>
    <phoneticPr fontId="2"/>
  </si>
  <si>
    <t>荻原役員</t>
    <rPh sb="0" eb="2">
      <t>オギワラ</t>
    </rPh>
    <rPh sb="2" eb="4">
      <t>ヤクイン</t>
    </rPh>
    <phoneticPr fontId="2"/>
  </si>
  <si>
    <t>バームの夏まつり関連印刷物</t>
    <rPh sb="4" eb="5">
      <t>ナツ</t>
    </rPh>
    <rPh sb="8" eb="10">
      <t>カンレン</t>
    </rPh>
    <rPh sb="10" eb="13">
      <t>インサツブツ</t>
    </rPh>
    <phoneticPr fontId="2"/>
  </si>
  <si>
    <t>氷、スイカ、ブロックベーコン、炒め油</t>
    <rPh sb="0" eb="1">
      <t>コオリ</t>
    </rPh>
    <rPh sb="15" eb="16">
      <t>イタ</t>
    </rPh>
    <rPh sb="17" eb="18">
      <t>アブラ</t>
    </rPh>
    <phoneticPr fontId="2"/>
  </si>
  <si>
    <t>レンジフード</t>
    <phoneticPr fontId="2"/>
  </si>
  <si>
    <t>06.備品費</t>
  </si>
  <si>
    <t>塩</t>
    <rPh sb="0" eb="1">
      <t>シオ</t>
    </rPh>
    <phoneticPr fontId="2"/>
  </si>
  <si>
    <t>フランクフルト、焼きそば、焼きおにぎり、餃子</t>
    <rPh sb="8" eb="9">
      <t>ヤ</t>
    </rPh>
    <rPh sb="13" eb="14">
      <t>ヤ</t>
    </rPh>
    <rPh sb="20" eb="22">
      <t>ギョウザ</t>
    </rPh>
    <phoneticPr fontId="2"/>
  </si>
  <si>
    <t>水、お新香、紅ショウガ他</t>
    <rPh sb="0" eb="1">
      <t>ミズ</t>
    </rPh>
    <rPh sb="3" eb="5">
      <t>シンコ</t>
    </rPh>
    <rPh sb="6" eb="7">
      <t>ベニ</t>
    </rPh>
    <rPh sb="11" eb="12">
      <t>ホカ</t>
    </rPh>
    <phoneticPr fontId="2"/>
  </si>
  <si>
    <t>ハンドソープ</t>
    <phoneticPr fontId="2"/>
  </si>
  <si>
    <t>イオン葛西店</t>
    <rPh sb="3" eb="5">
      <t>カサイ</t>
    </rPh>
    <rPh sb="5" eb="6">
      <t>テン</t>
    </rPh>
    <phoneticPr fontId="2"/>
  </si>
  <si>
    <t>袋菓子（詰め合わせ）、袋菓子（その他）</t>
    <rPh sb="0" eb="1">
      <t>フクロ</t>
    </rPh>
    <rPh sb="1" eb="3">
      <t>ガシ</t>
    </rPh>
    <rPh sb="4" eb="5">
      <t>ツ</t>
    </rPh>
    <rPh sb="6" eb="7">
      <t>ア</t>
    </rPh>
    <rPh sb="11" eb="12">
      <t>フクロ</t>
    </rPh>
    <rPh sb="12" eb="14">
      <t>ガシ</t>
    </rPh>
    <rPh sb="17" eb="18">
      <t>タ</t>
    </rPh>
    <phoneticPr fontId="2"/>
  </si>
  <si>
    <t>テーブル酢</t>
    <rPh sb="4" eb="5">
      <t>ス</t>
    </rPh>
    <phoneticPr fontId="2"/>
  </si>
  <si>
    <t>キッチンタオル、ペーパータオル、コップ</t>
    <phoneticPr fontId="2"/>
  </si>
  <si>
    <t>ダイソーサニーモール西葛西店</t>
  </si>
  <si>
    <t>フードコンテナ</t>
    <phoneticPr fontId="2"/>
  </si>
  <si>
    <t>ウエットティシュー</t>
    <phoneticPr fontId="2"/>
  </si>
  <si>
    <t>東京メトロ　西葛西↔南砂町(カインズ南砂町SUNAMO店)</t>
    <rPh sb="0" eb="2">
      <t>トウキョウ</t>
    </rPh>
    <rPh sb="6" eb="9">
      <t>ニシカサイ</t>
    </rPh>
    <rPh sb="10" eb="13">
      <t>ミナミスナマチ</t>
    </rPh>
    <rPh sb="18" eb="21">
      <t>ミナミスナマチ</t>
    </rPh>
    <phoneticPr fontId="2"/>
  </si>
  <si>
    <t>交通費</t>
    <rPh sb="0" eb="3">
      <t>コウツウヒ</t>
    </rPh>
    <phoneticPr fontId="2"/>
  </si>
  <si>
    <t>カインズ南砂町SUNAMO店</t>
    <rPh sb="4" eb="7">
      <t>ミナミスナマチ</t>
    </rPh>
    <rPh sb="13" eb="14">
      <t>テン</t>
    </rPh>
    <phoneticPr fontId="2"/>
  </si>
  <si>
    <t>蚊取り線香皿、アルミホイル、サランラップ他</t>
    <rPh sb="0" eb="2">
      <t>カト</t>
    </rPh>
    <rPh sb="3" eb="5">
      <t>センコウ</t>
    </rPh>
    <rPh sb="5" eb="6">
      <t>ザラ</t>
    </rPh>
    <rPh sb="20" eb="21">
      <t>ホカ</t>
    </rPh>
    <phoneticPr fontId="2"/>
  </si>
  <si>
    <t>無漂白ボウル</t>
    <rPh sb="0" eb="1">
      <t>ム</t>
    </rPh>
    <rPh sb="1" eb="3">
      <t>ヒョウハク</t>
    </rPh>
    <phoneticPr fontId="2"/>
  </si>
  <si>
    <t>タッパー、フードコンテナ</t>
    <phoneticPr fontId="2"/>
  </si>
  <si>
    <t>サインフォルダー、養生テープ、付箋紙他</t>
    <rPh sb="9" eb="11">
      <t>ヨウジョウ</t>
    </rPh>
    <rPh sb="15" eb="18">
      <t>フセンシ</t>
    </rPh>
    <rPh sb="18" eb="19">
      <t>ホカ</t>
    </rPh>
    <phoneticPr fontId="2"/>
  </si>
  <si>
    <t>クーラーボックス</t>
    <phoneticPr fontId="2"/>
  </si>
  <si>
    <t>備品（資産）</t>
    <rPh sb="3" eb="5">
      <t>シサン</t>
    </rPh>
    <phoneticPr fontId="2"/>
  </si>
  <si>
    <t>駐車券</t>
    <rPh sb="0" eb="3">
      <t>チュウシャケン</t>
    </rPh>
    <phoneticPr fontId="4"/>
  </si>
  <si>
    <t>パッケージプラザ葛西店</t>
    <rPh sb="8" eb="10">
      <t>カサイ</t>
    </rPh>
    <rPh sb="10" eb="11">
      <t>テン</t>
    </rPh>
    <phoneticPr fontId="2"/>
  </si>
  <si>
    <t>カップ、フードパック、薬味皿他</t>
    <rPh sb="11" eb="13">
      <t>ヤクミ</t>
    </rPh>
    <rPh sb="13" eb="14">
      <t>ザラ</t>
    </rPh>
    <rPh sb="14" eb="15">
      <t>ホカ</t>
    </rPh>
    <phoneticPr fontId="2"/>
  </si>
  <si>
    <t>スーパーボール、ポイ他</t>
    <rPh sb="10" eb="11">
      <t>ホカ</t>
    </rPh>
    <phoneticPr fontId="2"/>
  </si>
  <si>
    <t>株式会社サクマ</t>
    <rPh sb="0" eb="2">
      <t>カブシキ</t>
    </rPh>
    <rPh sb="2" eb="4">
      <t>カイシャ</t>
    </rPh>
    <phoneticPr fontId="2"/>
  </si>
  <si>
    <t>プロパンガス 2kg</t>
    <phoneticPr fontId="2"/>
  </si>
  <si>
    <t>アクセスチケット新橋店</t>
    <rPh sb="8" eb="10">
      <t>シンバシ</t>
    </rPh>
    <rPh sb="10" eb="11">
      <t>テン</t>
    </rPh>
    <phoneticPr fontId="2"/>
  </si>
  <si>
    <t>クオカード　10点×@490円</t>
    <rPh sb="8" eb="9">
      <t>テン</t>
    </rPh>
    <rPh sb="14" eb="15">
      <t>エン</t>
    </rPh>
    <phoneticPr fontId="2"/>
  </si>
  <si>
    <t>ダイソーサニーモール西葛西店</t>
    <phoneticPr fontId="2"/>
  </si>
  <si>
    <t>ビンゴカード　3種×@108円</t>
    <rPh sb="8" eb="9">
      <t>シュ</t>
    </rPh>
    <rPh sb="14" eb="15">
      <t>エン</t>
    </rPh>
    <phoneticPr fontId="2"/>
  </si>
  <si>
    <t>楽天西友ネットスーパー株式会社</t>
    <rPh sb="0" eb="2">
      <t>ラクテン</t>
    </rPh>
    <rPh sb="2" eb="4">
      <t>セイユウ</t>
    </rPh>
    <rPh sb="11" eb="13">
      <t>カブシキ</t>
    </rPh>
    <rPh sb="13" eb="15">
      <t>カイシャ</t>
    </rPh>
    <phoneticPr fontId="2"/>
  </si>
  <si>
    <t>ソフトドリンク</t>
    <phoneticPr fontId="2"/>
  </si>
  <si>
    <t>田野商店</t>
    <rPh sb="0" eb="2">
      <t>タノ</t>
    </rPh>
    <rPh sb="2" eb="4">
      <t>ショウテン</t>
    </rPh>
    <phoneticPr fontId="2"/>
  </si>
  <si>
    <t>ビール生樽20ℓ×3、ビール生樽10ℓ×1、生樽用氷他</t>
    <rPh sb="3" eb="4">
      <t>ナマ</t>
    </rPh>
    <rPh sb="4" eb="5">
      <t>ダル</t>
    </rPh>
    <rPh sb="22" eb="24">
      <t>ナマダル</t>
    </rPh>
    <rPh sb="24" eb="25">
      <t>ヨウ</t>
    </rPh>
    <rPh sb="25" eb="26">
      <t>コオリ</t>
    </rPh>
    <rPh sb="26" eb="27">
      <t>ホカ</t>
    </rPh>
    <phoneticPr fontId="2"/>
  </si>
  <si>
    <t>①夏まつり(7/28)　参加料</t>
    <rPh sb="1" eb="2">
      <t>ナツ</t>
    </rPh>
    <rPh sb="12" eb="15">
      <t>サンカリョウ</t>
    </rPh>
    <phoneticPr fontId="2"/>
  </si>
  <si>
    <t>①夏まつり(7/28)</t>
    <rPh sb="1" eb="2">
      <t>ナツ</t>
    </rPh>
    <phoneticPr fontId="2"/>
  </si>
  <si>
    <t>03.行事収入</t>
  </si>
  <si>
    <t>①夏まつり(7/28)　有料おつまみチケット売上　162枚@100円</t>
    <rPh sb="1" eb="2">
      <t>ナツ</t>
    </rPh>
    <rPh sb="12" eb="14">
      <t>ユウリョウ</t>
    </rPh>
    <rPh sb="22" eb="24">
      <t>ウリアゲ</t>
    </rPh>
    <rPh sb="28" eb="29">
      <t>マイ</t>
    </rPh>
    <rPh sb="33" eb="34">
      <t>エン</t>
    </rPh>
    <phoneticPr fontId="2"/>
  </si>
  <si>
    <t>バームの夏まつり</t>
    <rPh sb="4" eb="5">
      <t>ナツ</t>
    </rPh>
    <phoneticPr fontId="2"/>
  </si>
  <si>
    <t>④歳末たすけあい運動募金（2019）</t>
    <rPh sb="1" eb="3">
      <t>サイマツ</t>
    </rPh>
    <rPh sb="8" eb="12">
      <t>ウンドウボキン</t>
    </rPh>
    <phoneticPr fontId="2"/>
  </si>
  <si>
    <t>06.募金</t>
    <rPh sb="3" eb="5">
      <t>ボキン</t>
    </rPh>
    <phoneticPr fontId="2"/>
  </si>
  <si>
    <t>バザー後売上</t>
    <rPh sb="3" eb="4">
      <t>ゴ</t>
    </rPh>
    <rPh sb="4" eb="6">
      <t>ウリアゲ</t>
    </rPh>
    <phoneticPr fontId="2"/>
  </si>
  <si>
    <t>ヴァンベール西葛西店</t>
    <rPh sb="6" eb="9">
      <t>ニシカサイ</t>
    </rPh>
    <rPh sb="9" eb="10">
      <t>テン</t>
    </rPh>
    <phoneticPr fontId="2"/>
  </si>
  <si>
    <t>2019年06月　120kg×@50円</t>
    <rPh sb="18" eb="19">
      <t>エン</t>
    </rPh>
    <phoneticPr fontId="2"/>
  </si>
  <si>
    <t>区長懇談会</t>
    <rPh sb="0" eb="2">
      <t>クチョウ</t>
    </rPh>
    <rPh sb="2" eb="5">
      <t>コンダンカイ</t>
    </rPh>
    <phoneticPr fontId="2"/>
  </si>
  <si>
    <t>口座名義変更届通帳コピー　2枚×＠10円</t>
    <rPh sb="0" eb="2">
      <t>コウザ</t>
    </rPh>
    <rPh sb="2" eb="4">
      <t>メイギ</t>
    </rPh>
    <rPh sb="4" eb="6">
      <t>ヘンコウ</t>
    </rPh>
    <rPh sb="6" eb="7">
      <t>トドケ</t>
    </rPh>
    <rPh sb="7" eb="9">
      <t>ツウチョウ</t>
    </rPh>
    <rPh sb="14" eb="15">
      <t>マイ</t>
    </rPh>
    <rPh sb="19" eb="20">
      <t>エン</t>
    </rPh>
    <phoneticPr fontId="2"/>
  </si>
  <si>
    <t>印刷費</t>
    <rPh sb="0" eb="2">
      <t>インサツ</t>
    </rPh>
    <rPh sb="2" eb="3">
      <t>ヒ</t>
    </rPh>
    <phoneticPr fontId="2"/>
  </si>
  <si>
    <t>自治会挨拶状　8枚×＠10円</t>
    <rPh sb="0" eb="3">
      <t>ジチカイ</t>
    </rPh>
    <rPh sb="3" eb="6">
      <t>アイサツジョウ</t>
    </rPh>
    <rPh sb="8" eb="9">
      <t>マイ</t>
    </rPh>
    <rPh sb="13" eb="14">
      <t>エン</t>
    </rPh>
    <phoneticPr fontId="2"/>
  </si>
  <si>
    <t>集団回収代表者変更届切手　1枚×＠82円</t>
    <rPh sb="10" eb="12">
      <t>キッテ</t>
    </rPh>
    <phoneticPr fontId="2"/>
  </si>
  <si>
    <t>消耗品</t>
    <rPh sb="0" eb="2">
      <t>ショウモウ</t>
    </rPh>
    <rPh sb="2" eb="3">
      <t>ヒン</t>
    </rPh>
    <phoneticPr fontId="2"/>
  </si>
  <si>
    <t>自治会挨拶状はがき　2枚×＠62円</t>
    <rPh sb="0" eb="3">
      <t>ジチカイ</t>
    </rPh>
    <rPh sb="3" eb="6">
      <t>アイサツジョウ</t>
    </rPh>
    <rPh sb="11" eb="12">
      <t>マイ</t>
    </rPh>
    <rPh sb="16" eb="17">
      <t>エン</t>
    </rPh>
    <phoneticPr fontId="2"/>
  </si>
  <si>
    <t>刊行物配布口座名義変更通帳コピー（河本）　2枚×@10円</t>
    <rPh sb="0" eb="3">
      <t>カンコウブツ</t>
    </rPh>
    <rPh sb="3" eb="5">
      <t>ハイフ</t>
    </rPh>
    <rPh sb="5" eb="7">
      <t>コウザ</t>
    </rPh>
    <rPh sb="7" eb="9">
      <t>メイギ</t>
    </rPh>
    <rPh sb="9" eb="11">
      <t>ヘンコウ</t>
    </rPh>
    <rPh sb="11" eb="13">
      <t>ツウチョウ</t>
    </rPh>
    <rPh sb="17" eb="19">
      <t>カワモト</t>
    </rPh>
    <rPh sb="22" eb="23">
      <t>マイ</t>
    </rPh>
    <rPh sb="27" eb="28">
      <t>エン</t>
    </rPh>
    <phoneticPr fontId="2"/>
  </si>
  <si>
    <t>宇喜田・小島地区自治連協議会</t>
    <phoneticPr fontId="2"/>
  </si>
  <si>
    <t>宇喜田・小島地区自治連協議会分担金</t>
    <phoneticPr fontId="2"/>
  </si>
  <si>
    <t>02.自治連年会費</t>
  </si>
  <si>
    <t>キャンドゥメトロセンター3番街店</t>
    <rPh sb="13" eb="15">
      <t>バンガイ</t>
    </rPh>
    <rPh sb="15" eb="16">
      <t>テン</t>
    </rPh>
    <phoneticPr fontId="2"/>
  </si>
  <si>
    <t>ゴミ袋</t>
    <phoneticPr fontId="2"/>
  </si>
  <si>
    <t>②七夕飾り(7/7)</t>
    <rPh sb="1" eb="3">
      <t>タナバタ</t>
    </rPh>
    <rPh sb="3" eb="4">
      <t>カザ</t>
    </rPh>
    <phoneticPr fontId="2"/>
  </si>
  <si>
    <t>支出</t>
    <phoneticPr fontId="2"/>
  </si>
  <si>
    <t>丸キリ、カラーワイヤー、ファイルケース　</t>
    <phoneticPr fontId="2"/>
  </si>
  <si>
    <t>短冊</t>
    <phoneticPr fontId="2"/>
  </si>
  <si>
    <t>パッケージプラザ 葛西店</t>
    <phoneticPr fontId="2"/>
  </si>
  <si>
    <t>メッキ吹き流し他</t>
    <rPh sb="7" eb="8">
      <t>ホカ</t>
    </rPh>
    <phoneticPr fontId="2"/>
  </si>
  <si>
    <t>ウオールステッカー他</t>
    <rPh sb="9" eb="10">
      <t>ホカ</t>
    </rPh>
    <phoneticPr fontId="2"/>
  </si>
  <si>
    <t>短冊</t>
    <rPh sb="0" eb="2">
      <t>タンザク</t>
    </rPh>
    <phoneticPr fontId="2"/>
  </si>
  <si>
    <t>結束バンド</t>
    <rPh sb="0" eb="2">
      <t>ケッソク</t>
    </rPh>
    <phoneticPr fontId="2"/>
  </si>
  <si>
    <t>掲示物印刷</t>
    <rPh sb="0" eb="2">
      <t>ケイジ</t>
    </rPh>
    <rPh sb="2" eb="3">
      <t>ブツ</t>
    </rPh>
    <rPh sb="3" eb="5">
      <t>インサツ</t>
    </rPh>
    <phoneticPr fontId="2"/>
  </si>
  <si>
    <t>定例総会(5/19)掲示物</t>
    <rPh sb="10" eb="12">
      <t>ケイジ</t>
    </rPh>
    <rPh sb="12" eb="13">
      <t>ブツ</t>
    </rPh>
    <phoneticPr fontId="2"/>
  </si>
  <si>
    <t>弔慰金（107髙木金三郎様/6月14日逝去）</t>
    <rPh sb="7" eb="9">
      <t>タカギ</t>
    </rPh>
    <rPh sb="9" eb="12">
      <t>キンザブロウ</t>
    </rPh>
    <rPh sb="12" eb="13">
      <t>サマ</t>
    </rPh>
    <rPh sb="15" eb="16">
      <t>ガツ</t>
    </rPh>
    <rPh sb="18" eb="19">
      <t>ニチ</t>
    </rPh>
    <phoneticPr fontId="2"/>
  </si>
  <si>
    <t>●弔慰金</t>
  </si>
  <si>
    <t>08.渉外費</t>
  </si>
  <si>
    <t>預金口座より手許現金引き出し　200,000円</t>
    <rPh sb="0" eb="4">
      <t>ヨキンコウザ</t>
    </rPh>
    <rPh sb="6" eb="8">
      <t>テモト</t>
    </rPh>
    <rPh sb="8" eb="10">
      <t>ゲンキン</t>
    </rPh>
    <rPh sb="10" eb="11">
      <t>ヒ</t>
    </rPh>
    <rPh sb="12" eb="13">
      <t>ダ</t>
    </rPh>
    <rPh sb="22" eb="23">
      <t>エン</t>
    </rPh>
    <phoneticPr fontId="2"/>
  </si>
  <si>
    <t>2019年05月　110kg×@50円</t>
    <rPh sb="18" eb="19">
      <t>エン</t>
    </rPh>
    <phoneticPr fontId="2"/>
  </si>
  <si>
    <t>浜焼きダイニング和師　西葛西店</t>
    <rPh sb="0" eb="2">
      <t>ハマヤ</t>
    </rPh>
    <rPh sb="8" eb="9">
      <t>ワ</t>
    </rPh>
    <rPh sb="9" eb="10">
      <t>シ</t>
    </rPh>
    <rPh sb="11" eb="14">
      <t>ニシカサイ</t>
    </rPh>
    <rPh sb="14" eb="15">
      <t>テン</t>
    </rPh>
    <phoneticPr fontId="2"/>
  </si>
  <si>
    <t>自治会会議費懇親会費(5/19)　8人</t>
    <rPh sb="18" eb="19">
      <t>ニン</t>
    </rPh>
    <phoneticPr fontId="2"/>
  </si>
  <si>
    <t>②自治会会議費懇親会費(5/19)</t>
    <phoneticPr fontId="2"/>
  </si>
  <si>
    <t>日本赤十字社東京都支部江戸川区地区</t>
    <rPh sb="0" eb="2">
      <t>ニホン</t>
    </rPh>
    <rPh sb="2" eb="5">
      <t>セキジュウジ</t>
    </rPh>
    <rPh sb="5" eb="6">
      <t>シャ</t>
    </rPh>
    <rPh sb="6" eb="9">
      <t>トウキョウト</t>
    </rPh>
    <rPh sb="9" eb="11">
      <t>シブ</t>
    </rPh>
    <rPh sb="11" eb="15">
      <t>エドガワク</t>
    </rPh>
    <rPh sb="15" eb="17">
      <t>チク</t>
    </rPh>
    <phoneticPr fontId="2"/>
  </si>
  <si>
    <t>②赤十字社活動募金</t>
  </si>
  <si>
    <t>②赤十字社活動募金</t>
    <phoneticPr fontId="2"/>
  </si>
  <si>
    <t>04.活動費③募金支出</t>
  </si>
  <si>
    <t>支出</t>
    <phoneticPr fontId="2"/>
  </si>
  <si>
    <t>①宇喜田・小島地区自治連懇親会　2名×@3,000円</t>
    <rPh sb="17" eb="18">
      <t>メイ</t>
    </rPh>
    <rPh sb="25" eb="26">
      <t>エン</t>
    </rPh>
    <phoneticPr fontId="2"/>
  </si>
  <si>
    <t>①宇喜田・小島地区自治連懇親会（5/5）</t>
    <phoneticPr fontId="2"/>
  </si>
  <si>
    <t>定例総会資料コピー　570枚×@10円</t>
    <rPh sb="0" eb="2">
      <t>テイレイ</t>
    </rPh>
    <rPh sb="2" eb="4">
      <t>ソウカイ</t>
    </rPh>
    <rPh sb="4" eb="6">
      <t>シリョウ</t>
    </rPh>
    <rPh sb="13" eb="14">
      <t>マイ</t>
    </rPh>
    <rPh sb="18" eb="19">
      <t>エン</t>
    </rPh>
    <phoneticPr fontId="2"/>
  </si>
  <si>
    <t>島忠ホームズ葛西店</t>
    <rPh sb="0" eb="2">
      <t>シマチュウ</t>
    </rPh>
    <rPh sb="6" eb="8">
      <t>カサイ</t>
    </rPh>
    <rPh sb="8" eb="9">
      <t>テン</t>
    </rPh>
    <phoneticPr fontId="2"/>
  </si>
  <si>
    <t>生花　洋花　12本</t>
    <rPh sb="0" eb="2">
      <t>セイカ</t>
    </rPh>
    <rPh sb="3" eb="4">
      <t>ヨウ</t>
    </rPh>
    <rPh sb="4" eb="5">
      <t>バナ</t>
    </rPh>
    <rPh sb="8" eb="9">
      <t>ホン</t>
    </rPh>
    <phoneticPr fontId="2"/>
  </si>
  <si>
    <t>①端午の節句(5/5)</t>
    <rPh sb="1" eb="3">
      <t>タンゴ</t>
    </rPh>
    <rPh sb="4" eb="6">
      <t>セック</t>
    </rPh>
    <phoneticPr fontId="2"/>
  </si>
  <si>
    <t>TOKYO FLOWER MARKET 西葛西メトロ店</t>
    <rPh sb="20" eb="23">
      <t>ニシカサイ</t>
    </rPh>
    <rPh sb="26" eb="27">
      <t>テン</t>
    </rPh>
    <phoneticPr fontId="2"/>
  </si>
  <si>
    <t>生花　カジュアル　4本</t>
    <rPh sb="0" eb="2">
      <t>セイカ</t>
    </rPh>
    <rPh sb="10" eb="11">
      <t>ホン</t>
    </rPh>
    <phoneticPr fontId="2"/>
  </si>
  <si>
    <t>2019年04月　120kg×@50円</t>
    <rPh sb="18" eb="19">
      <t>エン</t>
    </rPh>
    <phoneticPr fontId="2"/>
  </si>
  <si>
    <t>①緑の募金</t>
  </si>
  <si>
    <t>前期繰越手許現金</t>
    <rPh sb="0" eb="2">
      <t>ゼンキ</t>
    </rPh>
    <rPh sb="2" eb="4">
      <t>クリコシ</t>
    </rPh>
    <rPh sb="4" eb="6">
      <t>テモト</t>
    </rPh>
    <rPh sb="6" eb="8">
      <t>ゲンキン</t>
    </rPh>
    <phoneticPr fontId="2"/>
  </si>
  <si>
    <t>残高</t>
    <rPh sb="0" eb="2">
      <t>ザンダカ</t>
    </rPh>
    <phoneticPr fontId="2"/>
  </si>
  <si>
    <t>購入先/支払先等</t>
    <rPh sb="0" eb="2">
      <t>コウニュウ</t>
    </rPh>
    <rPh sb="2" eb="3">
      <t>サキ</t>
    </rPh>
    <rPh sb="4" eb="6">
      <t>シハライ</t>
    </rPh>
    <rPh sb="6" eb="7">
      <t>サキ</t>
    </rPh>
    <rPh sb="7" eb="8">
      <t>トウ</t>
    </rPh>
    <phoneticPr fontId="2"/>
  </si>
  <si>
    <t>領収書等貼付ページ</t>
    <rPh sb="0" eb="3">
      <t>リョウシュウショ</t>
    </rPh>
    <rPh sb="3" eb="4">
      <t>トウ</t>
    </rPh>
    <rPh sb="4" eb="6">
      <t>ハリツ</t>
    </rPh>
    <phoneticPr fontId="2"/>
  </si>
  <si>
    <t>摘要</t>
  </si>
  <si>
    <t>補助科目</t>
    <rPh sb="0" eb="2">
      <t>ホジョ</t>
    </rPh>
    <rPh sb="2" eb="4">
      <t>カモク</t>
    </rPh>
    <phoneticPr fontId="2"/>
  </si>
  <si>
    <t>科目</t>
  </si>
  <si>
    <t>収支</t>
  </si>
  <si>
    <t>領収書等月日</t>
    <rPh sb="3" eb="4">
      <t>トウ</t>
    </rPh>
    <phoneticPr fontId="2"/>
  </si>
  <si>
    <t>総計</t>
  </si>
  <si>
    <t>09.銀行手数料 集計</t>
  </si>
  <si>
    <t>振込手数料</t>
  </si>
  <si>
    <t>08.渉外費 集計</t>
  </si>
  <si>
    <t>②自治会会議費懇親会費(5/19)</t>
  </si>
  <si>
    <t>①宇喜田・小島地区自治連懇親会（5/5）</t>
  </si>
  <si>
    <t>06.備品費 集計</t>
  </si>
  <si>
    <t>備品（消耗品）</t>
  </si>
  <si>
    <t>備品（資産）</t>
  </si>
  <si>
    <t>05.印刷関係費 集計</t>
  </si>
  <si>
    <t>第33期コピー機使用料</t>
  </si>
  <si>
    <t>04.活動費④諸経費 集計</t>
  </si>
  <si>
    <t>消耗品</t>
  </si>
  <si>
    <t>交通費</t>
  </si>
  <si>
    <t>会議費</t>
  </si>
  <si>
    <t>印刷費</t>
  </si>
  <si>
    <t>04.活動費④諸経費</t>
  </si>
  <si>
    <t>04.活動費③募金支出 集計</t>
  </si>
  <si>
    <t>04.活動費②自治会保険料 集計</t>
  </si>
  <si>
    <t>損保ジャパン日本興亜自治会活動保険保険料</t>
  </si>
  <si>
    <t>04.活動費①行事支出 集計</t>
  </si>
  <si>
    <t>③夏まつり(7/28)</t>
  </si>
  <si>
    <t>②七夕飾り(7/7)</t>
  </si>
  <si>
    <t>①端午の節句(5/5)</t>
  </si>
  <si>
    <t>03.防犯協会加入分担金 集計</t>
  </si>
  <si>
    <t>令和元年度葛西防犯協会支部会費</t>
  </si>
  <si>
    <t>02.自治連年会費 集計</t>
  </si>
  <si>
    <t>宇喜田・小島地区自治連協議会分担金</t>
  </si>
  <si>
    <t>01.行政分担金 集計</t>
  </si>
  <si>
    <t>青少年育成葛西第一地区委員会助成金</t>
  </si>
  <si>
    <t>社会福祉協議会正会員会費</t>
  </si>
  <si>
    <t>葛西防犯カメラの会分担金</t>
  </si>
  <si>
    <t>葛西地区自治会連合会分担金</t>
  </si>
  <si>
    <t>葛西まつり分担金</t>
  </si>
  <si>
    <t>06.募金 集計</t>
  </si>
  <si>
    <t>④歳末たすけあい運動募金（2019）</t>
  </si>
  <si>
    <t>06.募金</t>
  </si>
  <si>
    <t>05.寄付金 集計</t>
  </si>
  <si>
    <t>①夏まつり（東京葬祭）</t>
  </si>
  <si>
    <t>04.その他収入①集団回収 集計</t>
  </si>
  <si>
    <t>集団回収報奨金(2018/10-2019/03)</t>
  </si>
  <si>
    <t>04.その他収入①集団回収</t>
  </si>
  <si>
    <t>03.行事収入 集計</t>
  </si>
  <si>
    <t>①夏まつり(7/28)</t>
  </si>
  <si>
    <t>02.区・文書等配布委託金 集計</t>
  </si>
  <si>
    <t>刊行物配布委託料</t>
  </si>
  <si>
    <t>01.コミュニティ費 集計</t>
  </si>
  <si>
    <t>第33期コミュニティー費</t>
  </si>
  <si>
    <t>支出の部</t>
  </si>
  <si>
    <t>収入の部</t>
  </si>
  <si>
    <t>補助科目</t>
  </si>
  <si>
    <t>データ</t>
  </si>
  <si>
    <t>別添1（続き）</t>
    <rPh sb="0" eb="2">
      <t>ベッテン</t>
    </rPh>
    <rPh sb="4" eb="5">
      <t>ツヅ</t>
    </rPh>
    <phoneticPr fontId="2"/>
  </si>
  <si>
    <t xml:space="preserve">    支出合計</t>
  </si>
  <si>
    <t xml:space="preserve">    収入合計</t>
  </si>
  <si>
    <t>予備費</t>
  </si>
  <si>
    <t>銀行手数料</t>
  </si>
  <si>
    <t>渉外費</t>
  </si>
  <si>
    <t>消耗品費</t>
  </si>
  <si>
    <t>備品費</t>
  </si>
  <si>
    <t>印刷関係費</t>
  </si>
  <si>
    <t xml:space="preserve">  ④諸経費</t>
    <rPh sb="3" eb="6">
      <t>ショケイヒ</t>
    </rPh>
    <phoneticPr fontId="2"/>
  </si>
  <si>
    <t>募金</t>
    <rPh sb="0" eb="2">
      <t>ボキン</t>
    </rPh>
    <phoneticPr fontId="2"/>
  </si>
  <si>
    <t xml:space="preserve">  ③募金支出</t>
  </si>
  <si>
    <t>寄付金</t>
    <phoneticPr fontId="2"/>
  </si>
  <si>
    <t xml:space="preserve">  ②自治会保険料</t>
  </si>
  <si>
    <t xml:space="preserve">  ①行事支出</t>
  </si>
  <si>
    <t>活動費</t>
  </si>
  <si>
    <t>その他収入</t>
  </si>
  <si>
    <t>防犯協会加入分担金</t>
  </si>
  <si>
    <t>行事収入</t>
  </si>
  <si>
    <t>自治連年会費</t>
  </si>
  <si>
    <t>区・文書等配布委託金</t>
  </si>
  <si>
    <t>行政分担金</t>
  </si>
  <si>
    <t>コミュニティ費</t>
    <phoneticPr fontId="2"/>
  </si>
  <si>
    <t>実績額</t>
  </si>
  <si>
    <t>予算額</t>
  </si>
  <si>
    <t>科　　　目</t>
  </si>
  <si>
    <t>支　出　の　部</t>
  </si>
  <si>
    <t>収　入　の　部</t>
  </si>
  <si>
    <t>(単位：円）</t>
    <phoneticPr fontId="2"/>
  </si>
  <si>
    <t xml:space="preserve"> ①集団回収報奨金</t>
    <phoneticPr fontId="2"/>
  </si>
  <si>
    <t xml:space="preserve"> ②アルミ缶回収費</t>
    <phoneticPr fontId="2"/>
  </si>
  <si>
    <t xml:space="preserve"> ③その他</t>
    <phoneticPr fontId="2"/>
  </si>
  <si>
    <t>予算残</t>
    <rPh sb="0" eb="2">
      <t>ヨサン</t>
    </rPh>
    <rPh sb="2" eb="3">
      <t>ザン</t>
    </rPh>
    <phoneticPr fontId="2"/>
  </si>
  <si>
    <t>第16期（令和元年度）予算実績表</t>
    <rPh sb="5" eb="7">
      <t>レイワ</t>
    </rPh>
    <rPh sb="7" eb="9">
      <t>ガンネン</t>
    </rPh>
    <rPh sb="9" eb="10">
      <t>ド</t>
    </rPh>
    <rPh sb="11" eb="13">
      <t>ヨサン</t>
    </rPh>
    <rPh sb="13" eb="15">
      <t>ジッセキ</t>
    </rPh>
    <rPh sb="15" eb="16">
      <t>ヒョウ</t>
    </rPh>
    <phoneticPr fontId="2"/>
  </si>
  <si>
    <t>07.消耗品</t>
  </si>
  <si>
    <t>07.消耗品</t>
    <rPh sb="3" eb="5">
      <t>ショウモウ</t>
    </rPh>
    <rPh sb="5" eb="6">
      <t>ヒン</t>
    </rPh>
    <phoneticPr fontId="2"/>
  </si>
  <si>
    <t>07.消耗品 集計</t>
  </si>
  <si>
    <t>カードリング、小判札、荷造りロープ他</t>
    <rPh sb="7" eb="10">
      <t>コバンフダ</t>
    </rPh>
    <rPh sb="11" eb="13">
      <t>ニヅク</t>
    </rPh>
    <rPh sb="17" eb="18">
      <t>ホカ</t>
    </rPh>
    <phoneticPr fontId="2"/>
  </si>
  <si>
    <t>③青い羽根募金</t>
  </si>
  <si>
    <t>公益社団法 日本水難救済会</t>
    <rPh sb="0" eb="2">
      <t>コウエキ</t>
    </rPh>
    <rPh sb="2" eb="4">
      <t>シャダン</t>
    </rPh>
    <rPh sb="4" eb="5">
      <t>ホウ</t>
    </rPh>
    <rPh sb="6" eb="8">
      <t>ニホン</t>
    </rPh>
    <rPh sb="8" eb="10">
      <t>スイナン</t>
    </rPh>
    <rPh sb="10" eb="12">
      <t>キュウサイ</t>
    </rPh>
    <rPh sb="12" eb="13">
      <t>カイ</t>
    </rPh>
    <phoneticPr fontId="2"/>
  </si>
  <si>
    <t>2019年08月　120kg×@50円</t>
    <rPh sb="18" eb="19">
      <t>エン</t>
    </rPh>
    <phoneticPr fontId="2"/>
  </si>
  <si>
    <t>ザ・ダイソー 島忠ホームズ葛西店</t>
    <rPh sb="7" eb="9">
      <t>シマチュウ</t>
    </rPh>
    <rPh sb="13" eb="15">
      <t>カサイ</t>
    </rPh>
    <rPh sb="15" eb="16">
      <t>テン</t>
    </rPh>
    <phoneticPr fontId="3"/>
  </si>
  <si>
    <t>⑤運動会(9/22)</t>
  </si>
  <si>
    <t>⑤運動会(9/22)</t>
    <rPh sb="1" eb="4">
      <t>ウンドウカイ</t>
    </rPh>
    <phoneticPr fontId="2"/>
  </si>
  <si>
    <t>④防災訓練(9/16)</t>
  </si>
  <si>
    <t>④防災訓練(9/16)</t>
    <rPh sb="1" eb="3">
      <t>ボウサイ</t>
    </rPh>
    <rPh sb="3" eb="5">
      <t>クンレン</t>
    </rPh>
    <phoneticPr fontId="3"/>
  </si>
  <si>
    <t>防災DVD区返却切手代</t>
    <rPh sb="0" eb="2">
      <t>ボウサイ</t>
    </rPh>
    <rPh sb="5" eb="6">
      <t>ク</t>
    </rPh>
    <rPh sb="6" eb="8">
      <t>ヘンキャク</t>
    </rPh>
    <rPh sb="8" eb="10">
      <t>キッテ</t>
    </rPh>
    <rPh sb="10" eb="11">
      <t>ダイ</t>
    </rPh>
    <phoneticPr fontId="3"/>
  </si>
  <si>
    <t>西葛西駅前郵便局</t>
    <rPh sb="0" eb="3">
      <t>ニシカサイ</t>
    </rPh>
    <rPh sb="3" eb="5">
      <t>エキマエ</t>
    </rPh>
    <rPh sb="5" eb="8">
      <t>ユウビンキョク</t>
    </rPh>
    <phoneticPr fontId="2"/>
  </si>
  <si>
    <t>防災訓練関連印刷物</t>
    <rPh sb="0" eb="2">
      <t>ボウサイ</t>
    </rPh>
    <rPh sb="2" eb="4">
      <t>クンレン</t>
    </rPh>
    <rPh sb="4" eb="6">
      <t>カンレン</t>
    </rPh>
    <rPh sb="6" eb="9">
      <t>インサツブツ</t>
    </rPh>
    <phoneticPr fontId="2"/>
  </si>
  <si>
    <t>画鋲：クリアープッシュピン、80個入り</t>
    <rPh sb="0" eb="2">
      <t>ガビョウ</t>
    </rPh>
    <phoneticPr fontId="2"/>
  </si>
  <si>
    <t>アルカリ電池：ボルテージマクセル、LR6(1)8P+2、1.5V、単3</t>
    <rPh sb="4" eb="6">
      <t>デンチ</t>
    </rPh>
    <phoneticPr fontId="2"/>
  </si>
  <si>
    <t>ケーズデンキ西葛西店</t>
    <rPh sb="6" eb="9">
      <t>ニシカサイ</t>
    </rPh>
    <rPh sb="9" eb="10">
      <t>テン</t>
    </rPh>
    <phoneticPr fontId="2"/>
  </si>
  <si>
    <t>②防災訓練（東京葬祭)</t>
  </si>
  <si>
    <t>②防災訓練（東京葬祭)</t>
    <rPh sb="1" eb="3">
      <t>ボウサイ</t>
    </rPh>
    <rPh sb="3" eb="5">
      <t>クンレン</t>
    </rPh>
    <phoneticPr fontId="5"/>
  </si>
  <si>
    <t>③運動会（東京葬祭）</t>
  </si>
  <si>
    <t>③運動会（東京葬祭）</t>
    <rPh sb="1" eb="4">
      <t>ウンドウカイ</t>
    </rPh>
    <phoneticPr fontId="5"/>
  </si>
  <si>
    <t>2019年09月　150kg×@50円</t>
    <rPh sb="18" eb="19">
      <t>エン</t>
    </rPh>
    <phoneticPr fontId="2"/>
  </si>
  <si>
    <t>04.その他収入②その他</t>
  </si>
  <si>
    <t>銀行利息*</t>
  </si>
  <si>
    <t>三菱UFJ銀行</t>
    <rPh sb="0" eb="2">
      <t>ミツビシ</t>
    </rPh>
    <rPh sb="5" eb="7">
      <t>ギンコウ</t>
    </rPh>
    <phoneticPr fontId="2"/>
  </si>
  <si>
    <t>04.その他収入②その他 集計</t>
  </si>
  <si>
    <t>健康講座(10/30)</t>
  </si>
  <si>
    <t>健康講座(10/30)</t>
    <rPh sb="0" eb="2">
      <t>ケンコウ</t>
    </rPh>
    <rPh sb="2" eb="4">
      <t>コウザ</t>
    </rPh>
    <phoneticPr fontId="2"/>
  </si>
  <si>
    <t>サントリー緑茶 伊右衛門 2ℓ×2</t>
    <rPh sb="5" eb="7">
      <t>リョクチャ</t>
    </rPh>
    <rPh sb="8" eb="12">
      <t>イエモン</t>
    </rPh>
    <phoneticPr fontId="2"/>
  </si>
  <si>
    <t>2019年10月　120kg×@50円</t>
    <rPh sb="18" eb="19">
      <t>エン</t>
    </rPh>
    <phoneticPr fontId="2"/>
  </si>
  <si>
    <t>健康講座(11/27)</t>
  </si>
  <si>
    <t>健康講座(11/27)</t>
    <rPh sb="0" eb="2">
      <t>ケンコウ</t>
    </rPh>
    <rPh sb="2" eb="4">
      <t>コウザ</t>
    </rPh>
    <phoneticPr fontId="2"/>
  </si>
  <si>
    <t>キリン生茶 2ℓ×2</t>
    <rPh sb="3" eb="4">
      <t>ナマ</t>
    </rPh>
    <phoneticPr fontId="2"/>
  </si>
  <si>
    <t>弔慰金（120伊東淳吉様/11月19日逝去）</t>
    <rPh sb="7" eb="9">
      <t>イトウ</t>
    </rPh>
    <rPh sb="9" eb="10">
      <t>ジュン</t>
    </rPh>
    <rPh sb="10" eb="11">
      <t>キチ</t>
    </rPh>
    <rPh sb="11" eb="12">
      <t>サマ</t>
    </rPh>
    <phoneticPr fontId="2"/>
  </si>
  <si>
    <t>⑦歳末たすけあい募金</t>
    <rPh sb="1" eb="3">
      <t>サイマツ</t>
    </rPh>
    <rPh sb="8" eb="10">
      <t>ボキン</t>
    </rPh>
    <phoneticPr fontId="3"/>
  </si>
  <si>
    <t>江戸川区社会福祉協議会</t>
    <rPh sb="0" eb="4">
      <t>エドガワク</t>
    </rPh>
    <rPh sb="4" eb="6">
      <t>シャカイ</t>
    </rPh>
    <rPh sb="6" eb="8">
      <t>フクシ</t>
    </rPh>
    <rPh sb="8" eb="11">
      <t>キョウギカイ</t>
    </rPh>
    <phoneticPr fontId="2"/>
  </si>
  <si>
    <t>1,697円（夏まつり募金）+13,773円（バザー）+5,000円</t>
    <rPh sb="5" eb="6">
      <t>エン</t>
    </rPh>
    <rPh sb="7" eb="8">
      <t>ナツ</t>
    </rPh>
    <rPh sb="11" eb="13">
      <t>ボキン</t>
    </rPh>
    <rPh sb="21" eb="22">
      <t>エン</t>
    </rPh>
    <rPh sb="33" eb="34">
      <t>エン</t>
    </rPh>
    <phoneticPr fontId="2"/>
  </si>
  <si>
    <t>作業時飲み物　</t>
    <rPh sb="0" eb="2">
      <t>サギョウ</t>
    </rPh>
    <rPh sb="2" eb="3">
      <t>ジ</t>
    </rPh>
    <rPh sb="3" eb="4">
      <t>ノ</t>
    </rPh>
    <rPh sb="5" eb="6">
      <t>モノ</t>
    </rPh>
    <phoneticPr fontId="3"/>
  </si>
  <si>
    <t>鏡餅 生切りもち特大40個入り 2kg</t>
    <rPh sb="0" eb="2">
      <t>カガミモチ</t>
    </rPh>
    <rPh sb="3" eb="4">
      <t>ナマ</t>
    </rPh>
    <rPh sb="4" eb="5">
      <t>キ</t>
    </rPh>
    <rPh sb="8" eb="10">
      <t>トクダイ</t>
    </rPh>
    <rPh sb="12" eb="13">
      <t>コ</t>
    </rPh>
    <rPh sb="13" eb="14">
      <t>イ</t>
    </rPh>
    <phoneticPr fontId="3"/>
  </si>
  <si>
    <t>Amazon.co.jp</t>
    <phoneticPr fontId="2"/>
  </si>
  <si>
    <t>健康講座関連印刷物</t>
    <rPh sb="0" eb="2">
      <t>ケンコウ</t>
    </rPh>
    <rPh sb="2" eb="4">
      <t>コウザ</t>
    </rPh>
    <rPh sb="4" eb="6">
      <t>カンレン</t>
    </rPh>
    <rPh sb="6" eb="9">
      <t>インサツブツ</t>
    </rPh>
    <phoneticPr fontId="2"/>
  </si>
  <si>
    <t>staffカード（自治会共通）</t>
    <rPh sb="9" eb="12">
      <t>ジチカイ</t>
    </rPh>
    <rPh sb="12" eb="14">
      <t>キョウツウ</t>
    </rPh>
    <phoneticPr fontId="2"/>
  </si>
  <si>
    <t>クリスマス飾り、年末電飾配置図他</t>
    <rPh sb="5" eb="6">
      <t>カザ</t>
    </rPh>
    <rPh sb="8" eb="10">
      <t>ネンマツ</t>
    </rPh>
    <rPh sb="10" eb="12">
      <t>デンショク</t>
    </rPh>
    <rPh sb="12" eb="14">
      <t>ハイチ</t>
    </rPh>
    <rPh sb="14" eb="15">
      <t>ズ</t>
    </rPh>
    <rPh sb="15" eb="16">
      <t>ホカ</t>
    </rPh>
    <phoneticPr fontId="2"/>
  </si>
  <si>
    <t>⑦クリスマス飾り（12/25）</t>
    <rPh sb="6" eb="7">
      <t>カザ</t>
    </rPh>
    <phoneticPr fontId="3"/>
  </si>
  <si>
    <t>⑧年末電飾（12/1）</t>
    <rPh sb="1" eb="3">
      <t>ネンマツ</t>
    </rPh>
    <rPh sb="3" eb="5">
      <t>デンショク</t>
    </rPh>
    <phoneticPr fontId="3"/>
  </si>
  <si>
    <t>交通費　秋葉原往復　電飾購入</t>
    <rPh sb="0" eb="3">
      <t>コウツウヒ</t>
    </rPh>
    <rPh sb="4" eb="7">
      <t>アキハバラ</t>
    </rPh>
    <rPh sb="7" eb="9">
      <t>オウフク</t>
    </rPh>
    <rPh sb="10" eb="12">
      <t>デンショク</t>
    </rPh>
    <rPh sb="12" eb="14">
      <t>コウニュウ</t>
    </rPh>
    <phoneticPr fontId="2"/>
  </si>
  <si>
    <t>交通費　南砂町往復　電飾購入</t>
    <rPh sb="0" eb="3">
      <t>コウツウヒ</t>
    </rPh>
    <rPh sb="4" eb="7">
      <t>ミナミスナマチ</t>
    </rPh>
    <rPh sb="7" eb="9">
      <t>オウフク</t>
    </rPh>
    <rPh sb="10" eb="12">
      <t>デンショク</t>
    </rPh>
    <rPh sb="12" eb="14">
      <t>コウニュウ</t>
    </rPh>
    <phoneticPr fontId="2"/>
  </si>
  <si>
    <t>令和元年度葛西防犯協会特別賛助会費</t>
    <rPh sb="0" eb="2">
      <t>レイワ</t>
    </rPh>
    <rPh sb="2" eb="4">
      <t>ガンネン</t>
    </rPh>
    <rPh sb="4" eb="5">
      <t>ド</t>
    </rPh>
    <rPh sb="5" eb="7">
      <t>カサイ</t>
    </rPh>
    <rPh sb="7" eb="9">
      <t>ボウハン</t>
    </rPh>
    <rPh sb="9" eb="11">
      <t>キョウカイ</t>
    </rPh>
    <phoneticPr fontId="3"/>
  </si>
  <si>
    <t>葛西防犯協会</t>
  </si>
  <si>
    <t>2019年11月　110kg×@50円</t>
    <rPh sb="18" eb="19">
      <t>エン</t>
    </rPh>
    <phoneticPr fontId="2"/>
  </si>
  <si>
    <t>ヨドバシカメラ 秋葉店</t>
    <rPh sb="8" eb="10">
      <t>アキバ</t>
    </rPh>
    <rPh sb="10" eb="11">
      <t>テン</t>
    </rPh>
    <phoneticPr fontId="2"/>
  </si>
  <si>
    <t>クリスマスツリー電飾（チェーンライト）</t>
    <rPh sb="8" eb="10">
      <t>デンショク</t>
    </rPh>
    <phoneticPr fontId="2"/>
  </si>
  <si>
    <t>オーナメント</t>
    <phoneticPr fontId="2"/>
  </si>
  <si>
    <t>ロックタイ パチッとロック、中、11.5cm、200本入り</t>
    <phoneticPr fontId="2"/>
  </si>
  <si>
    <t>生花 シクラメン 中4鉢、小6鉢</t>
    <rPh sb="0" eb="2">
      <t>セイカ</t>
    </rPh>
    <rPh sb="9" eb="10">
      <t>チュウ</t>
    </rPh>
    <rPh sb="11" eb="12">
      <t>ハチ</t>
    </rPh>
    <rPh sb="13" eb="14">
      <t>ショウ</t>
    </rPh>
    <rPh sb="15" eb="16">
      <t>ハチ</t>
    </rPh>
    <phoneticPr fontId="2"/>
  </si>
  <si>
    <t>バックルコンテナ(中）、チェーンライト、防水シート他</t>
    <rPh sb="9" eb="10">
      <t>チュウ</t>
    </rPh>
    <rPh sb="20" eb="22">
      <t>ボウスイ</t>
    </rPh>
    <rPh sb="25" eb="26">
      <t>ホカ</t>
    </rPh>
    <phoneticPr fontId="2"/>
  </si>
  <si>
    <t>オブジェ、ウインドポップ、オーナメント、リース、固定材料</t>
    <rPh sb="24" eb="26">
      <t>コテイ</t>
    </rPh>
    <rPh sb="26" eb="28">
      <t>ザイリョウ</t>
    </rPh>
    <phoneticPr fontId="2"/>
  </si>
  <si>
    <t>結束バンド、延長コード、カットテープ、ビニールテープ、タグ</t>
    <rPh sb="0" eb="2">
      <t>ケッソク</t>
    </rPh>
    <rPh sb="6" eb="8">
      <t>エンチョウ</t>
    </rPh>
    <phoneticPr fontId="2"/>
  </si>
  <si>
    <t>固定材料</t>
    <rPh sb="0" eb="2">
      <t>コテイ</t>
    </rPh>
    <rPh sb="2" eb="4">
      <t>ザイリョウ</t>
    </rPh>
    <phoneticPr fontId="2"/>
  </si>
  <si>
    <t>ドイト南砂店</t>
    <rPh sb="3" eb="5">
      <t>ミナミスナ</t>
    </rPh>
    <rPh sb="5" eb="6">
      <t>テン</t>
    </rPh>
    <phoneticPr fontId="2"/>
  </si>
  <si>
    <t>⑦クリスマス飾り（12/25）</t>
  </si>
  <si>
    <t>レンガブロック、フック</t>
    <phoneticPr fontId="2"/>
  </si>
  <si>
    <t>チェーンライト</t>
    <phoneticPr fontId="2"/>
  </si>
  <si>
    <t>クリスマスリース</t>
    <phoneticPr fontId="2"/>
  </si>
  <si>
    <t>接着剤、分配コード、インシュロック</t>
    <rPh sb="0" eb="3">
      <t>セッチャクザイ</t>
    </rPh>
    <rPh sb="4" eb="6">
      <t>ブンパイ</t>
    </rPh>
    <phoneticPr fontId="2"/>
  </si>
  <si>
    <t>クリスマスガーランド</t>
    <phoneticPr fontId="2"/>
  </si>
  <si>
    <t>防水シート</t>
    <rPh sb="0" eb="2">
      <t>ボウスイ</t>
    </rPh>
    <phoneticPr fontId="2"/>
  </si>
  <si>
    <t>インシュロック</t>
    <phoneticPr fontId="2"/>
  </si>
  <si>
    <t>インシュロック、ビニールテープ</t>
    <phoneticPr fontId="2"/>
  </si>
  <si>
    <t>令和元年度葛西防犯協会特別賛助会費</t>
  </si>
  <si>
    <t>⑧年末電飾（12/1）</t>
  </si>
  <si>
    <t>⑦歳末たすけあい募金</t>
  </si>
  <si>
    <t>正月飾り</t>
    <rPh sb="0" eb="2">
      <t>ショウガツ</t>
    </rPh>
    <rPh sb="2" eb="3">
      <t>カザ</t>
    </rPh>
    <phoneticPr fontId="3"/>
  </si>
  <si>
    <t>門松</t>
    <rPh sb="0" eb="2">
      <t>カドマツ</t>
    </rPh>
    <phoneticPr fontId="3"/>
  </si>
  <si>
    <t>寄せ植え、しめ飾り、橙、巻色上質紙、両面テープ</t>
    <rPh sb="0" eb="1">
      <t>ヨ</t>
    </rPh>
    <rPh sb="2" eb="3">
      <t>ウ</t>
    </rPh>
    <phoneticPr fontId="3"/>
  </si>
  <si>
    <t>④自治会会議費懇親会費(12/28)</t>
  </si>
  <si>
    <t>④自治会会議費懇親会費(12/28)</t>
    <phoneticPr fontId="2"/>
  </si>
  <si>
    <t>自治会忘年会食材</t>
    <rPh sb="6" eb="8">
      <t>ショクザイ</t>
    </rPh>
    <phoneticPr fontId="2"/>
  </si>
  <si>
    <t>集団回収報奨金(2019/4-2019/09)</t>
  </si>
  <si>
    <t>集団回収報奨金(2019/4-2019/09)</t>
    <phoneticPr fontId="2"/>
  </si>
  <si>
    <t>4,600 kg× @6円</t>
    <phoneticPr fontId="2"/>
  </si>
  <si>
    <t>④バームの新年会（東京葬祭）</t>
  </si>
  <si>
    <t>④バームの新年会（東京葬祭）</t>
    <rPh sb="5" eb="8">
      <t>シンネンカイ</t>
    </rPh>
    <phoneticPr fontId="5"/>
  </si>
  <si>
    <t>富士造園</t>
    <rPh sb="0" eb="2">
      <t>フジ</t>
    </rPh>
    <rPh sb="2" eb="4">
      <t>ゾウエン</t>
    </rPh>
    <phoneticPr fontId="2"/>
  </si>
  <si>
    <t>巻紙上質紙</t>
    <rPh sb="0" eb="2">
      <t>マキガミ</t>
    </rPh>
    <rPh sb="2" eb="5">
      <t>ジョウシツシ</t>
    </rPh>
    <phoneticPr fontId="3"/>
  </si>
  <si>
    <t>飲み物　</t>
    <rPh sb="0" eb="1">
      <t>ノ</t>
    </rPh>
    <rPh sb="2" eb="3">
      <t>モノ</t>
    </rPh>
    <phoneticPr fontId="3"/>
  </si>
  <si>
    <t>株式会社カクヤス</t>
    <rPh sb="0" eb="2">
      <t>カブシキ</t>
    </rPh>
    <rPh sb="2" eb="4">
      <t>カイシャ</t>
    </rPh>
    <phoneticPr fontId="2"/>
  </si>
  <si>
    <t>島忠ホームズ葛西店</t>
    <phoneticPr fontId="2"/>
  </si>
  <si>
    <t>おつまみ</t>
    <phoneticPr fontId="3"/>
  </si>
  <si>
    <t>雑貨 薬味皿他</t>
    <rPh sb="0" eb="2">
      <t>ザッカ</t>
    </rPh>
    <rPh sb="6" eb="7">
      <t>ホカ</t>
    </rPh>
    <phoneticPr fontId="3"/>
  </si>
  <si>
    <t>雑貨 スプーントング他</t>
    <rPh sb="0" eb="2">
      <t>ザッカ</t>
    </rPh>
    <rPh sb="10" eb="11">
      <t>ホカ</t>
    </rPh>
    <phoneticPr fontId="3"/>
  </si>
  <si>
    <t>配置図印刷代</t>
    <rPh sb="0" eb="2">
      <t>ハイチ</t>
    </rPh>
    <rPh sb="2" eb="3">
      <t>ズ</t>
    </rPh>
    <rPh sb="3" eb="5">
      <t>インサツ</t>
    </rPh>
    <rPh sb="5" eb="6">
      <t>ダイ</t>
    </rPh>
    <phoneticPr fontId="3"/>
  </si>
  <si>
    <t>掲示物印刷代</t>
    <rPh sb="0" eb="2">
      <t>ケイジ</t>
    </rPh>
    <rPh sb="2" eb="3">
      <t>ブツ</t>
    </rPh>
    <rPh sb="3" eb="5">
      <t>インサツ</t>
    </rPh>
    <rPh sb="5" eb="6">
      <t>ダイ</t>
    </rPh>
    <phoneticPr fontId="3"/>
  </si>
  <si>
    <t>⑨カレンダー交換会（12/28）</t>
  </si>
  <si>
    <t>⑨カレンダー交換会（12/28）</t>
    <rPh sb="6" eb="8">
      <t>コウカン</t>
    </rPh>
    <rPh sb="8" eb="9">
      <t>カイ</t>
    </rPh>
    <phoneticPr fontId="3"/>
  </si>
  <si>
    <t>⑤葛西地区新年顔合わせ会(1/8)</t>
    <phoneticPr fontId="2"/>
  </si>
  <si>
    <t>⑤葛西地区新年顔合わせ会(1/8)</t>
  </si>
  <si>
    <t>弔慰金（511小野澤 宏誌様/1月15日逝去）</t>
    <rPh sb="13" eb="14">
      <t>サマ</t>
    </rPh>
    <rPh sb="16" eb="17">
      <t>ガツ</t>
    </rPh>
    <rPh sb="19" eb="20">
      <t>ニチ</t>
    </rPh>
    <phoneticPr fontId="2"/>
  </si>
  <si>
    <t>葛西地区新年顔合わせ会（船堀→西葛西3丁目）</t>
    <rPh sb="0" eb="2">
      <t>カサイ</t>
    </rPh>
    <rPh sb="2" eb="4">
      <t>チク</t>
    </rPh>
    <rPh sb="4" eb="6">
      <t>シンネン</t>
    </rPh>
    <rPh sb="6" eb="7">
      <t>カオ</t>
    </rPh>
    <rPh sb="7" eb="8">
      <t>ア</t>
    </rPh>
    <rPh sb="10" eb="11">
      <t>カイ</t>
    </rPh>
    <rPh sb="12" eb="14">
      <t>フナボリ</t>
    </rPh>
    <rPh sb="15" eb="18">
      <t>ニシカサイ</t>
    </rPh>
    <rPh sb="19" eb="21">
      <t>チョウメ</t>
    </rPh>
    <phoneticPr fontId="2"/>
  </si>
  <si>
    <t>葛西地区新年顔合わせ会（大手町→淡路町・小川町→船堀）</t>
    <rPh sb="0" eb="2">
      <t>カサイ</t>
    </rPh>
    <rPh sb="2" eb="4">
      <t>チク</t>
    </rPh>
    <rPh sb="4" eb="6">
      <t>シンネン</t>
    </rPh>
    <rPh sb="6" eb="7">
      <t>カオ</t>
    </rPh>
    <rPh sb="7" eb="8">
      <t>ア</t>
    </rPh>
    <rPh sb="10" eb="11">
      <t>カイ</t>
    </rPh>
    <rPh sb="12" eb="15">
      <t>オオテマチ</t>
    </rPh>
    <rPh sb="24" eb="26">
      <t>フナボリ</t>
    </rPh>
    <phoneticPr fontId="2"/>
  </si>
  <si>
    <t>⑪バームの新年会（1/12）</t>
  </si>
  <si>
    <t>⑪バームの新年会（1/12）</t>
    <phoneticPr fontId="3"/>
  </si>
  <si>
    <t>⑩正月飾り（1/1）</t>
  </si>
  <si>
    <t>⑩正月飾り（1/1）</t>
    <phoneticPr fontId="3"/>
  </si>
  <si>
    <t>2019年12月　140kg×@50円</t>
    <rPh sb="18" eb="19">
      <t>エン</t>
    </rPh>
    <phoneticPr fontId="2"/>
  </si>
  <si>
    <t>キッチンオリジン西葛西店</t>
    <rPh sb="8" eb="11">
      <t>ニシカサイ</t>
    </rPh>
    <rPh sb="11" eb="12">
      <t>テン</t>
    </rPh>
    <phoneticPr fontId="2"/>
  </si>
  <si>
    <t>オードブル Mサイズ×3</t>
    <phoneticPr fontId="3"/>
  </si>
  <si>
    <t>葛西地区新年顔合わせ会会費　1名×5,000円</t>
    <rPh sb="0" eb="2">
      <t>カサイ</t>
    </rPh>
    <rPh sb="2" eb="4">
      <t>チク</t>
    </rPh>
    <rPh sb="4" eb="6">
      <t>シンネン</t>
    </rPh>
    <rPh sb="6" eb="7">
      <t>カオ</t>
    </rPh>
    <rPh sb="7" eb="8">
      <t>ア</t>
    </rPh>
    <rPh sb="10" eb="11">
      <t>カイ</t>
    </rPh>
    <rPh sb="11" eb="13">
      <t>カイヒ</t>
    </rPh>
    <rPh sb="15" eb="16">
      <t>メイ</t>
    </rPh>
    <rPh sb="22" eb="23">
      <t>エン</t>
    </rPh>
    <phoneticPr fontId="2"/>
  </si>
  <si>
    <t>葛西地区自治会連合会</t>
    <rPh sb="0" eb="2">
      <t>カサイ</t>
    </rPh>
    <rPh sb="2" eb="4">
      <t>チク</t>
    </rPh>
    <rPh sb="4" eb="6">
      <t>ジチ</t>
    </rPh>
    <rPh sb="6" eb="7">
      <t>カイ</t>
    </rPh>
    <rPh sb="7" eb="10">
      <t>レンゴウカイ</t>
    </rPh>
    <phoneticPr fontId="2"/>
  </si>
  <si>
    <t>弔慰金（317水落 富子様/2月10日逝去）</t>
    <rPh sb="12" eb="13">
      <t>サマ</t>
    </rPh>
    <rPh sb="15" eb="16">
      <t>ガツ</t>
    </rPh>
    <rPh sb="18" eb="19">
      <t>ニチ</t>
    </rPh>
    <phoneticPr fontId="2"/>
  </si>
  <si>
    <t>⑫ひな祭り(3/3)</t>
  </si>
  <si>
    <t>⑫ひな祭り(3/3)</t>
    <rPh sb="3" eb="4">
      <t>マツ</t>
    </rPh>
    <phoneticPr fontId="3"/>
  </si>
  <si>
    <t>生花</t>
    <rPh sb="0" eb="2">
      <t>セイカ</t>
    </rPh>
    <phoneticPr fontId="3"/>
  </si>
  <si>
    <t>東京フラワーマーケット西葛西メトロ店</t>
    <rPh sb="0" eb="2">
      <t>トウキョウ</t>
    </rPh>
    <rPh sb="11" eb="14">
      <t>ニシカサイ</t>
    </rPh>
    <rPh sb="17" eb="18">
      <t>テン</t>
    </rPh>
    <phoneticPr fontId="2"/>
  </si>
  <si>
    <t>屏風</t>
    <rPh sb="0" eb="2">
      <t>ビョウブ</t>
    </rPh>
    <phoneticPr fontId="3"/>
  </si>
  <si>
    <t>21回迷走クイズ＆ニュースポーツ申し込み</t>
    <phoneticPr fontId="2"/>
  </si>
  <si>
    <t>29回陸上競技会急告(中止)</t>
    <rPh sb="3" eb="5">
      <t>リクジョウ</t>
    </rPh>
    <phoneticPr fontId="2"/>
  </si>
  <si>
    <t>防犯功労者表彰式（西葛西3丁目↔船堀）</t>
    <rPh sb="0" eb="2">
      <t>ボウハン</t>
    </rPh>
    <rPh sb="2" eb="5">
      <t>コウロウシャ</t>
    </rPh>
    <rPh sb="5" eb="7">
      <t>ヒョウショウ</t>
    </rPh>
    <rPh sb="7" eb="8">
      <t>シキ</t>
    </rPh>
    <rPh sb="16" eb="18">
      <t>フナボリ</t>
    </rPh>
    <phoneticPr fontId="2"/>
  </si>
  <si>
    <t>⑥サークル活動費</t>
  </si>
  <si>
    <t>麺's クラブ</t>
    <phoneticPr fontId="2"/>
  </si>
  <si>
    <t>雛飾り配置図印刷費</t>
    <rPh sb="0" eb="1">
      <t>ヒナ</t>
    </rPh>
    <rPh sb="1" eb="2">
      <t>カザ</t>
    </rPh>
    <rPh sb="3" eb="5">
      <t>ハイチ</t>
    </rPh>
    <rPh sb="5" eb="6">
      <t>ズ</t>
    </rPh>
    <rPh sb="6" eb="8">
      <t>インサツ</t>
    </rPh>
    <rPh sb="8" eb="9">
      <t>ヒ</t>
    </rPh>
    <phoneticPr fontId="3"/>
  </si>
  <si>
    <t>⑤自治会バザー（東京葬祭）</t>
  </si>
  <si>
    <t>⑤自治会バザー（東京葬祭）</t>
    <rPh sb="1" eb="4">
      <t>ジチカイ</t>
    </rPh>
    <phoneticPr fontId="5"/>
  </si>
  <si>
    <t>おーいお茶緑茶ティーバック　２</t>
    <rPh sb="4" eb="7">
      <t>チャリョクチャ</t>
    </rPh>
    <phoneticPr fontId="2"/>
  </si>
  <si>
    <t>フジマート西葛西店</t>
    <rPh sb="5" eb="8">
      <t>ニシカサイ</t>
    </rPh>
    <rPh sb="8" eb="9">
      <t>テン</t>
    </rPh>
    <phoneticPr fontId="2"/>
  </si>
  <si>
    <t>2020年1月　100kg×@50円</t>
    <rPh sb="17" eb="18">
      <t>エン</t>
    </rPh>
    <phoneticPr fontId="2"/>
  </si>
  <si>
    <t>2020年2月　100kg×@50円</t>
    <rPh sb="17" eb="18">
      <t>エン</t>
    </rPh>
    <phoneticPr fontId="2"/>
  </si>
  <si>
    <t>ばーむ句会</t>
    <phoneticPr fontId="2"/>
  </si>
  <si>
    <t>ばーむ句会　脇谷義之</t>
    <rPh sb="6" eb="8">
      <t>ワキタニ</t>
    </rPh>
    <rPh sb="8" eb="10">
      <t>ヨシユキ</t>
    </rPh>
    <phoneticPr fontId="2"/>
  </si>
  <si>
    <t>麺's クラブ　酒井貴生</t>
    <rPh sb="8" eb="10">
      <t>サカイ</t>
    </rPh>
    <rPh sb="10" eb="12">
      <t>タカオ</t>
    </rPh>
    <phoneticPr fontId="2"/>
  </si>
  <si>
    <t>手元現金出納帳 (2019/4/1～2020/3/31)</t>
    <rPh sb="0" eb="4">
      <t>テモトゲンキン</t>
    </rPh>
    <rPh sb="4" eb="7">
      <t>スイトウチョウ</t>
    </rPh>
    <phoneticPr fontId="2"/>
  </si>
  <si>
    <t>銀行預金出納帳 (2019/4/1～2020/3/31)</t>
    <rPh sb="0" eb="2">
      <t>ギンコウ</t>
    </rPh>
    <rPh sb="2" eb="4">
      <t>ヨキン</t>
    </rPh>
    <rPh sb="4" eb="7">
      <t>スイトウチョウ</t>
    </rPh>
    <phoneticPr fontId="2"/>
  </si>
  <si>
    <t>共通備品購入（カインズ南砂町）（西葛西↔南砂町）</t>
    <rPh sb="0" eb="2">
      <t>キョウツウ</t>
    </rPh>
    <rPh sb="2" eb="4">
      <t>ビヒン</t>
    </rPh>
    <rPh sb="4" eb="6">
      <t>コウニュウ</t>
    </rPh>
    <rPh sb="11" eb="14">
      <t>ミナミスナマチ</t>
    </rPh>
    <rPh sb="16" eb="19">
      <t>ニシカサイ</t>
    </rPh>
    <rPh sb="20" eb="23">
      <t>ミナミスナマチ</t>
    </rPh>
    <phoneticPr fontId="2"/>
  </si>
  <si>
    <t>PEクロステープ、ジェルボールペン、粘着剤剥がし他</t>
    <rPh sb="24" eb="25">
      <t>ホカ</t>
    </rPh>
    <phoneticPr fontId="2"/>
  </si>
  <si>
    <t>第16期自治会収支報告 (2019/4/1～2020/3/31)</t>
    <phoneticPr fontId="2"/>
  </si>
  <si>
    <t>2019年4月1日～2020年3月31日</t>
    <phoneticPr fontId="2"/>
  </si>
  <si>
    <t>2020年3月　110kg×@50円</t>
    <rPh sb="17" eb="18">
      <t>エン</t>
    </rPh>
    <phoneticPr fontId="2"/>
  </si>
  <si>
    <t>別添1</t>
    <rPh sb="0" eb="2">
      <t>ベッテン</t>
    </rPh>
    <phoneticPr fontId="2"/>
  </si>
  <si>
    <t>備   考</t>
  </si>
  <si>
    <t>注１</t>
    <rPh sb="0" eb="1">
      <t>チュウ</t>
    </rPh>
    <phoneticPr fontId="2"/>
  </si>
  <si>
    <t>注２</t>
    <rPh sb="0" eb="1">
      <t>チュウ</t>
    </rPh>
    <phoneticPr fontId="2"/>
  </si>
  <si>
    <t>注３</t>
    <rPh sb="0" eb="1">
      <t>チュウ</t>
    </rPh>
    <phoneticPr fontId="2"/>
  </si>
  <si>
    <t xml:space="preserve">    前期繰越金</t>
  </si>
  <si>
    <t xml:space="preserve">    次期繰越金</t>
  </si>
  <si>
    <t xml:space="preserve">    収入・繰越金合計</t>
  </si>
  <si>
    <t xml:space="preserve">    支出・繰越金合計</t>
  </si>
  <si>
    <t>バームハイツ西葛西自治会　</t>
  </si>
  <si>
    <t xml:space="preserve">                                                           　    　　       </t>
  </si>
  <si>
    <t>会　長</t>
  </si>
  <si>
    <t xml:space="preserve">                                                            　　    　      </t>
  </si>
  <si>
    <t>監　事</t>
  </si>
  <si>
    <t>第16期（令和元年度）決算書</t>
    <rPh sb="5" eb="7">
      <t>レイワ</t>
    </rPh>
    <rPh sb="7" eb="9">
      <t>ガンネン</t>
    </rPh>
    <rPh sb="8" eb="9">
      <t>ネン</t>
    </rPh>
    <phoneticPr fontId="2"/>
  </si>
  <si>
    <t>コミュニティ費</t>
  </si>
  <si>
    <t xml:space="preserve"> ①集団回収報奨金</t>
  </si>
  <si>
    <t xml:space="preserve"> ②アルミ缶回収費</t>
  </si>
  <si>
    <t xml:space="preserve"> ③その他</t>
  </si>
  <si>
    <t>寄付金</t>
  </si>
  <si>
    <t xml:space="preserve">   第16期収支決算を上記の通り上程し、ご報告いたします。</t>
    <phoneticPr fontId="2"/>
  </si>
  <si>
    <t xml:space="preserve">   第16期決算書を監査した結果、適正なることを認めます。</t>
    <phoneticPr fontId="2"/>
  </si>
  <si>
    <t>注４</t>
    <phoneticPr fontId="2"/>
  </si>
  <si>
    <t>注５</t>
    <phoneticPr fontId="2"/>
  </si>
  <si>
    <t>注６</t>
    <rPh sb="0" eb="1">
      <t>チュウ</t>
    </rPh>
    <phoneticPr fontId="2"/>
  </si>
  <si>
    <t>注７</t>
    <rPh sb="0" eb="1">
      <t>チュウ</t>
    </rPh>
    <phoneticPr fontId="2"/>
  </si>
  <si>
    <t>佐々木 健太郎</t>
    <rPh sb="0" eb="1">
      <t>タスク</t>
    </rPh>
    <rPh sb="2" eb="3">
      <t>キ</t>
    </rPh>
    <rPh sb="4" eb="5">
      <t>ケン</t>
    </rPh>
    <rPh sb="5" eb="6">
      <t>フトシ</t>
    </rPh>
    <rPh sb="6" eb="7">
      <t>ロウ</t>
    </rPh>
    <phoneticPr fontId="2"/>
  </si>
  <si>
    <t>河本 政美</t>
    <rPh sb="0" eb="1">
      <t>カワ</t>
    </rPh>
    <rPh sb="1" eb="2">
      <t>ホン</t>
    </rPh>
    <rPh sb="3" eb="4">
      <t>セイ</t>
    </rPh>
    <rPh sb="4" eb="5">
      <t>ビ</t>
    </rPh>
    <phoneticPr fontId="2"/>
  </si>
  <si>
    <t>別添3</t>
    <rPh sb="0" eb="2">
      <t>ベッテン</t>
    </rPh>
    <phoneticPr fontId="2"/>
  </si>
  <si>
    <t>(単位：円）</t>
  </si>
  <si>
    <t xml:space="preserve">                         収　入　の　部</t>
  </si>
  <si>
    <t xml:space="preserve">                     支　出　の　部</t>
  </si>
  <si>
    <t xml:space="preserve">        科　　　目</t>
  </si>
  <si>
    <t xml:space="preserve"> 前期実績</t>
    <phoneticPr fontId="2"/>
  </si>
  <si>
    <t xml:space="preserve">  予算額</t>
  </si>
  <si>
    <t xml:space="preserve">   備   考</t>
  </si>
  <si>
    <t xml:space="preserve">       科　　　目</t>
  </si>
  <si>
    <t xml:space="preserve"> 前期実績</t>
  </si>
  <si>
    <t>利息等</t>
  </si>
  <si>
    <t>予算案注記</t>
    <rPh sb="0" eb="2">
      <t>ヨサン</t>
    </rPh>
    <rPh sb="2" eb="3">
      <t>アン</t>
    </rPh>
    <rPh sb="3" eb="4">
      <t>チュウ</t>
    </rPh>
    <rPh sb="4" eb="5">
      <t>キ</t>
    </rPh>
    <phoneticPr fontId="2"/>
  </si>
  <si>
    <t>[収入の部]</t>
    <rPh sb="1" eb="3">
      <t>シュウニュウ</t>
    </rPh>
    <phoneticPr fontId="2"/>
  </si>
  <si>
    <t>[支出の部]</t>
  </si>
  <si>
    <t>円</t>
  </si>
  <si>
    <t>今期予算</t>
  </si>
  <si>
    <t>前期実績</t>
  </si>
  <si>
    <t>前期予算</t>
  </si>
  <si>
    <t>行事支出</t>
  </si>
  <si>
    <t>端午の節句飾り</t>
    <rPh sb="0" eb="2">
      <t>タンゴ</t>
    </rPh>
    <rPh sb="3" eb="5">
      <t>セック</t>
    </rPh>
    <rPh sb="5" eb="6">
      <t>カザ</t>
    </rPh>
    <phoneticPr fontId="4"/>
  </si>
  <si>
    <t>円（</t>
  </si>
  <si>
    <t>円/</t>
  </si>
  <si>
    <t>円）</t>
  </si>
  <si>
    <t>合計</t>
    <rPh sb="0" eb="2">
      <t>ゴウケイ</t>
    </rPh>
    <phoneticPr fontId="2"/>
  </si>
  <si>
    <t>七夕飾り</t>
    <rPh sb="0" eb="2">
      <t>タナバタ</t>
    </rPh>
    <rPh sb="2" eb="3">
      <t>カザ</t>
    </rPh>
    <phoneticPr fontId="4"/>
  </si>
  <si>
    <t>@30,000×5回＝</t>
  </si>
  <si>
    <t>運動会</t>
  </si>
  <si>
    <t>おもちつき</t>
    <phoneticPr fontId="2"/>
  </si>
  <si>
    <t>クリスマス飾り</t>
  </si>
  <si>
    <t>年末電飾</t>
    <rPh sb="0" eb="2">
      <t>ネンマツ</t>
    </rPh>
    <rPh sb="2" eb="4">
      <t>デンショク</t>
    </rPh>
    <phoneticPr fontId="2"/>
  </si>
  <si>
    <t>正月飾り</t>
  </si>
  <si>
    <t>鏡開き</t>
    <rPh sb="0" eb="2">
      <t>カガミビラ</t>
    </rPh>
    <phoneticPr fontId="4"/>
  </si>
  <si>
    <t>ひな祭り飾り</t>
    <rPh sb="2" eb="3">
      <t>マツ</t>
    </rPh>
    <rPh sb="4" eb="5">
      <t>カザ</t>
    </rPh>
    <phoneticPr fontId="4"/>
  </si>
  <si>
    <t>バザー</t>
  </si>
  <si>
    <t>合計</t>
  </si>
  <si>
    <t>募金支出</t>
    <rPh sb="0" eb="2">
      <t>ボキン</t>
    </rPh>
    <rPh sb="2" eb="4">
      <t>シシュツ</t>
    </rPh>
    <phoneticPr fontId="2"/>
  </si>
  <si>
    <t>歳末たすけあい運動募金</t>
    <rPh sb="0" eb="2">
      <t>サイマツ</t>
    </rPh>
    <rPh sb="7" eb="9">
      <t>ウンドウ</t>
    </rPh>
    <rPh sb="9" eb="11">
      <t>ボキン</t>
    </rPh>
    <phoneticPr fontId="2"/>
  </si>
  <si>
    <t>その他募金</t>
    <rPh sb="2" eb="3">
      <t>タ</t>
    </rPh>
    <rPh sb="3" eb="5">
      <t>ボキン</t>
    </rPh>
    <phoneticPr fontId="2"/>
  </si>
  <si>
    <t>自治連会合費他</t>
    <rPh sb="6" eb="7">
      <t>ホカ</t>
    </rPh>
    <phoneticPr fontId="2"/>
  </si>
  <si>
    <t>資　産　の　部</t>
  </si>
  <si>
    <t>負債及び繰越金の部</t>
  </si>
  <si>
    <t>金額</t>
  </si>
  <si>
    <t>現預金</t>
  </si>
  <si>
    <t>普通預金</t>
  </si>
  <si>
    <t>未払金</t>
  </si>
  <si>
    <t>現金</t>
  </si>
  <si>
    <t>前受金</t>
  </si>
  <si>
    <t>小計</t>
  </si>
  <si>
    <t>預り金</t>
  </si>
  <si>
    <t>預り金・借受金</t>
  </si>
  <si>
    <t>振替金</t>
  </si>
  <si>
    <t>未振替金</t>
  </si>
  <si>
    <t>未収入金</t>
  </si>
  <si>
    <t>未収入金</t>
    <phoneticPr fontId="2"/>
  </si>
  <si>
    <t>仮払金</t>
  </si>
  <si>
    <t>次期繰越金</t>
  </si>
  <si>
    <t>合  計</t>
  </si>
  <si>
    <t>第16期（令和元年度）貸借対照表</t>
    <rPh sb="5" eb="7">
      <t>レイワ</t>
    </rPh>
    <rPh sb="7" eb="9">
      <t>ガンネン</t>
    </rPh>
    <phoneticPr fontId="2"/>
  </si>
  <si>
    <t xml:space="preserve"> 2020年3月31日現在</t>
    <phoneticPr fontId="2"/>
  </si>
  <si>
    <t>2019年6月～2020年5月</t>
    <phoneticPr fontId="2"/>
  </si>
  <si>
    <t>防災訓練</t>
    <rPh sb="0" eb="2">
      <t>ボウサイ</t>
    </rPh>
    <rPh sb="2" eb="4">
      <t>クンレン</t>
    </rPh>
    <phoneticPr fontId="2"/>
  </si>
  <si>
    <t>カレンダー交換会</t>
    <rPh sb="5" eb="8">
      <t>コウカンカイ</t>
    </rPh>
    <phoneticPr fontId="2"/>
  </si>
  <si>
    <t>第17期（令和2年度）予算案</t>
    <rPh sb="5" eb="7">
      <t>レイワ</t>
    </rPh>
    <rPh sb="8" eb="10">
      <t>ネンド</t>
    </rPh>
    <rPh sb="9" eb="10">
      <t>ド</t>
    </rPh>
    <phoneticPr fontId="2"/>
  </si>
  <si>
    <t>2020年4月1日～2021年3月31日</t>
    <phoneticPr fontId="2"/>
  </si>
  <si>
    <t>注１</t>
    <phoneticPr fontId="2"/>
  </si>
  <si>
    <t>注２</t>
    <phoneticPr fontId="2"/>
  </si>
  <si>
    <t>行事収入</t>
    <rPh sb="0" eb="2">
      <t>ギョウジ</t>
    </rPh>
    <rPh sb="2" eb="4">
      <t>シュウニュウ</t>
    </rPh>
    <phoneticPr fontId="2"/>
  </si>
  <si>
    <t>バームのいも煮会</t>
    <rPh sb="6" eb="7">
      <t>ニ</t>
    </rPh>
    <rPh sb="7" eb="8">
      <t>カイ</t>
    </rPh>
    <phoneticPr fontId="2"/>
  </si>
  <si>
    <t>円</t>
    <rPh sb="0" eb="1">
      <t>エン</t>
    </rPh>
    <phoneticPr fontId="2"/>
  </si>
  <si>
    <t>注３</t>
    <phoneticPr fontId="2"/>
  </si>
  <si>
    <t>段ボール、古着・古布の集団回収を止めたため、区の報奨金</t>
    <rPh sb="0" eb="1">
      <t>ダン</t>
    </rPh>
    <rPh sb="11" eb="13">
      <t>シュウダン</t>
    </rPh>
    <rPh sb="13" eb="15">
      <t>カイシュウ</t>
    </rPh>
    <rPh sb="16" eb="17">
      <t>ヤ</t>
    </rPh>
    <rPh sb="22" eb="23">
      <t>ク</t>
    </rPh>
    <rPh sb="24" eb="27">
      <t>ホウショウキン</t>
    </rPh>
    <phoneticPr fontId="2"/>
  </si>
  <si>
    <t>が大幅に減少する見込み。</t>
    <rPh sb="1" eb="3">
      <t>オオハバ</t>
    </rPh>
    <rPh sb="4" eb="6">
      <t>ゲンショウ</t>
    </rPh>
    <rPh sb="8" eb="10">
      <t>ミコ</t>
    </rPh>
    <phoneticPr fontId="2"/>
  </si>
  <si>
    <t>注６</t>
    <phoneticPr fontId="2"/>
  </si>
  <si>
    <t>集団回収報奨金</t>
    <rPh sb="0" eb="2">
      <t>シュウダン</t>
    </rPh>
    <rPh sb="2" eb="4">
      <t>カイシュウ</t>
    </rPh>
    <rPh sb="4" eb="7">
      <t>ホウショウキン</t>
    </rPh>
    <phoneticPr fontId="2"/>
  </si>
  <si>
    <t>コミュニティ費（管理組合より）</t>
    <phoneticPr fontId="2"/>
  </si>
  <si>
    <t>寄付金（東京葬祭より）</t>
    <phoneticPr fontId="2"/>
  </si>
  <si>
    <t>バームの夏まつり</t>
    <phoneticPr fontId="2"/>
  </si>
  <si>
    <t>バームのいも煮会</t>
    <phoneticPr fontId="2"/>
  </si>
  <si>
    <t>新年顔合わせ会</t>
    <rPh sb="0" eb="2">
      <t>シンネン</t>
    </rPh>
    <rPh sb="2" eb="4">
      <t>カオア</t>
    </rPh>
    <rPh sb="6" eb="7">
      <t>カイ</t>
    </rPh>
    <phoneticPr fontId="2"/>
  </si>
  <si>
    <t>注７</t>
    <phoneticPr fontId="2"/>
  </si>
  <si>
    <t>注８</t>
    <phoneticPr fontId="2"/>
  </si>
  <si>
    <t>注８</t>
    <rPh sb="0" eb="1">
      <t>チュウ</t>
    </rPh>
    <phoneticPr fontId="2"/>
  </si>
  <si>
    <t>諸経費</t>
    <rPh sb="0" eb="3">
      <t>ショケイヒ</t>
    </rPh>
    <phoneticPr fontId="2"/>
  </si>
  <si>
    <t>印刷費、会議費他</t>
    <rPh sb="0" eb="2">
      <t>インサツ</t>
    </rPh>
    <rPh sb="2" eb="3">
      <t>ヒ</t>
    </rPh>
    <rPh sb="4" eb="7">
      <t>カイギヒ</t>
    </rPh>
    <rPh sb="7" eb="8">
      <t>ホカ</t>
    </rPh>
    <phoneticPr fontId="2"/>
  </si>
  <si>
    <t>第16期、コピー機故障対応の為、想定外のコンビニでの印刷費5,700円の支出があった。</t>
    <rPh sb="0" eb="1">
      <t>ダイ</t>
    </rPh>
    <rPh sb="3" eb="4">
      <t>キ</t>
    </rPh>
    <rPh sb="8" eb="9">
      <t>キ</t>
    </rPh>
    <rPh sb="9" eb="11">
      <t>コショウ</t>
    </rPh>
    <rPh sb="11" eb="13">
      <t>タイオウ</t>
    </rPh>
    <rPh sb="14" eb="15">
      <t>タメ</t>
    </rPh>
    <rPh sb="16" eb="18">
      <t>ソウテイ</t>
    </rPh>
    <rPh sb="18" eb="19">
      <t>ガイ</t>
    </rPh>
    <rPh sb="26" eb="28">
      <t>インサツ</t>
    </rPh>
    <rPh sb="28" eb="29">
      <t>ヒ</t>
    </rPh>
    <rPh sb="34" eb="35">
      <t>エン</t>
    </rPh>
    <rPh sb="36" eb="38">
      <t>シシュツ</t>
    </rPh>
    <phoneticPr fontId="2"/>
  </si>
  <si>
    <t>第17期はその分を差し引いた予算としてある。</t>
    <rPh sb="0" eb="1">
      <t>ダイ</t>
    </rPh>
    <rPh sb="3" eb="4">
      <t>キ</t>
    </rPh>
    <rPh sb="7" eb="8">
      <t>ブン</t>
    </rPh>
    <rPh sb="9" eb="10">
      <t>サ</t>
    </rPh>
    <rPh sb="11" eb="12">
      <t>ヒ</t>
    </rPh>
    <rPh sb="14" eb="16">
      <t>ヨサン</t>
    </rPh>
    <phoneticPr fontId="2"/>
  </si>
  <si>
    <t>印刷関係費（コピー機使用料）</t>
    <rPh sb="9" eb="10">
      <t>キ</t>
    </rPh>
    <rPh sb="10" eb="13">
      <t>シヨウリョウ</t>
    </rPh>
    <phoneticPr fontId="2"/>
  </si>
  <si>
    <t>注５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</si>
</sst>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yyyy/mm/dd"/>
    <numFmt numFmtId="178" formatCode="#,##0_);[Red]\(#,##0\)"/>
    <numFmt numFmtId="179" formatCode="0_ "/>
  </numFmts>
  <fonts count="13" x14ac:knownFonts="1">
    <font>
      <sz val="11"/>
      <name val="ＭＳ Ｐゴシック"/>
      <family val="3"/>
      <charset val="128"/>
    </font>
    <font>
      <sz val="11"/>
      <name val="メイリオ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2.5"/>
      <name val="ＭＳ ゴシック"/>
      <family val="3"/>
      <charset val="128"/>
    </font>
    <font>
      <sz val="11"/>
      <name val="メイリオ"/>
      <family val="2"/>
      <charset val="128"/>
    </font>
    <font>
      <sz val="14"/>
      <name val="メイリオ"/>
      <family val="2"/>
      <charset val="128"/>
    </font>
    <font>
      <sz val="12"/>
      <name val="メイリオ"/>
      <family val="3"/>
      <charset val="128"/>
    </font>
    <font>
      <sz val="11"/>
      <name val="メイリオ"/>
      <family val="2"/>
    </font>
    <font>
      <sz val="10.5"/>
      <name val="メイリオ"/>
      <family val="2"/>
    </font>
    <font>
      <sz val="12.5"/>
      <name val="メイリオ"/>
      <family val="2"/>
    </font>
    <font>
      <sz val="12.5"/>
      <name val="メイリオ"/>
      <family val="2"/>
      <charset val="128"/>
    </font>
    <font>
      <strike/>
      <sz val="11"/>
      <name val="メイリオ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 style="thin">
        <color auto="1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auto="1"/>
      </bottom>
      <diagonal/>
    </border>
    <border diagonalUp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ABABAB"/>
      </left>
      <right style="thin">
        <color rgb="FF999999"/>
      </right>
      <top style="thin">
        <color rgb="FF999999"/>
      </top>
      <bottom/>
      <diagonal/>
    </border>
    <border>
      <left style="thin">
        <color rgb="FFABABAB"/>
      </left>
      <right style="thin">
        <color rgb="FF999999"/>
      </right>
      <top/>
      <bottom/>
      <diagonal/>
    </border>
    <border>
      <left style="thin">
        <color rgb="FFABABAB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indexed="65"/>
      </bottom>
      <diagonal/>
    </border>
    <border>
      <left style="thin">
        <color rgb="FF999999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1">
    <xf numFmtId="0" fontId="0" fillId="0" borderId="0">
      <alignment vertical="center"/>
    </xf>
  </cellStyleXfs>
  <cellXfs count="131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1" xfId="0" applyNumberFormat="1" applyFont="1" applyBorder="1">
      <alignment vertical="center"/>
    </xf>
    <xf numFmtId="176" fontId="1" fillId="0" borderId="1" xfId="0" applyNumberFormat="1" applyFont="1" applyFill="1" applyBorder="1">
      <alignment vertical="center"/>
    </xf>
    <xf numFmtId="0" fontId="1" fillId="0" borderId="1" xfId="0" applyFont="1" applyFill="1" applyBorder="1">
      <alignment vertical="center"/>
    </xf>
    <xf numFmtId="0" fontId="1" fillId="0" borderId="2" xfId="0" applyFont="1" applyFill="1" applyBorder="1">
      <alignment vertical="center"/>
    </xf>
    <xf numFmtId="14" fontId="1" fillId="0" borderId="1" xfId="0" applyNumberFormat="1" applyFont="1" applyFill="1" applyBorder="1">
      <alignment vertical="center"/>
    </xf>
    <xf numFmtId="177" fontId="1" fillId="0" borderId="1" xfId="0" applyNumberFormat="1" applyFont="1" applyFill="1" applyBorder="1">
      <alignment vertical="center"/>
    </xf>
    <xf numFmtId="177" fontId="1" fillId="0" borderId="1" xfId="0" applyNumberFormat="1" applyFont="1" applyBorder="1">
      <alignment vertical="center"/>
    </xf>
    <xf numFmtId="178" fontId="1" fillId="0" borderId="1" xfId="0" applyNumberFormat="1" applyFont="1" applyFill="1" applyBorder="1">
      <alignment vertical="center"/>
    </xf>
    <xf numFmtId="0" fontId="1" fillId="0" borderId="3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5" xfId="0" applyFont="1" applyBorder="1">
      <alignment vertical="center"/>
    </xf>
    <xf numFmtId="176" fontId="1" fillId="0" borderId="0" xfId="0" applyNumberFormat="1" applyFont="1">
      <alignment vertical="center"/>
    </xf>
    <xf numFmtId="178" fontId="1" fillId="0" borderId="6" xfId="0" applyNumberFormat="1" applyFont="1" applyFill="1" applyBorder="1">
      <alignment vertical="center"/>
    </xf>
    <xf numFmtId="0" fontId="1" fillId="0" borderId="6" xfId="0" applyFont="1" applyFill="1" applyBorder="1">
      <alignment vertical="center"/>
    </xf>
    <xf numFmtId="14" fontId="1" fillId="0" borderId="6" xfId="0" applyNumberFormat="1" applyFont="1" applyFill="1" applyBorder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Border="1">
      <alignment vertical="center"/>
    </xf>
    <xf numFmtId="176" fontId="1" fillId="0" borderId="0" xfId="0" applyNumberFormat="1" applyFont="1" applyFill="1" applyBorder="1">
      <alignment vertical="center"/>
    </xf>
    <xf numFmtId="0" fontId="1" fillId="0" borderId="0" xfId="0" applyFont="1" applyFill="1" applyBorder="1">
      <alignment vertical="center"/>
    </xf>
    <xf numFmtId="14" fontId="1" fillId="0" borderId="0" xfId="0" applyNumberFormat="1" applyFont="1" applyFill="1" applyBorder="1">
      <alignment vertical="center"/>
    </xf>
    <xf numFmtId="176" fontId="1" fillId="0" borderId="5" xfId="0" applyNumberFormat="1" applyFont="1" applyBorder="1">
      <alignment vertical="center"/>
    </xf>
    <xf numFmtId="176" fontId="1" fillId="0" borderId="5" xfId="0" applyNumberFormat="1" applyFont="1" applyFill="1" applyBorder="1">
      <alignment vertical="center"/>
    </xf>
    <xf numFmtId="14" fontId="1" fillId="0" borderId="5" xfId="0" applyNumberFormat="1" applyFont="1" applyFill="1" applyBorder="1">
      <alignment vertical="center"/>
    </xf>
    <xf numFmtId="177" fontId="1" fillId="0" borderId="5" xfId="0" applyNumberFormat="1" applyFont="1" applyFill="1" applyBorder="1">
      <alignment vertical="center"/>
    </xf>
    <xf numFmtId="177" fontId="1" fillId="0" borderId="5" xfId="0" applyNumberFormat="1" applyFont="1" applyBorder="1">
      <alignment vertical="center"/>
    </xf>
    <xf numFmtId="0" fontId="1" fillId="0" borderId="7" xfId="0" applyFont="1" applyFill="1" applyBorder="1">
      <alignment vertical="center"/>
    </xf>
    <xf numFmtId="177" fontId="1" fillId="0" borderId="7" xfId="0" applyNumberFormat="1" applyFont="1" applyFill="1" applyBorder="1">
      <alignment vertical="center"/>
    </xf>
    <xf numFmtId="0" fontId="1" fillId="0" borderId="5" xfId="0" applyFont="1" applyFill="1" applyBorder="1" applyAlignment="1">
      <alignment vertical="center" wrapText="1"/>
    </xf>
    <xf numFmtId="176" fontId="1" fillId="0" borderId="8" xfId="0" applyNumberFormat="1" applyFont="1" applyFill="1" applyBorder="1">
      <alignment vertical="center"/>
    </xf>
    <xf numFmtId="0" fontId="1" fillId="0" borderId="8" xfId="0" applyFont="1" applyFill="1" applyBorder="1">
      <alignment vertical="center"/>
    </xf>
    <xf numFmtId="14" fontId="1" fillId="0" borderId="8" xfId="0" applyNumberFormat="1" applyFont="1" applyFill="1" applyBorder="1">
      <alignment vertical="center"/>
    </xf>
    <xf numFmtId="177" fontId="1" fillId="0" borderId="8" xfId="0" applyNumberFormat="1" applyFont="1" applyFill="1" applyBorder="1">
      <alignment vertical="center"/>
    </xf>
    <xf numFmtId="177" fontId="1" fillId="0" borderId="8" xfId="0" applyNumberFormat="1" applyFont="1" applyBorder="1">
      <alignment vertical="center"/>
    </xf>
    <xf numFmtId="0" fontId="1" fillId="0" borderId="0" xfId="0" applyFont="1" applyFill="1" applyAlignment="1">
      <alignment horizontal="righ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9" fillId="0" borderId="1" xfId="0" applyFont="1" applyBorder="1" applyAlignment="1">
      <alignment horizontal="justify" vertical="top" wrapText="1"/>
    </xf>
    <xf numFmtId="3" fontId="9" fillId="0" borderId="1" xfId="0" applyNumberFormat="1" applyFont="1" applyBorder="1" applyAlignment="1">
      <alignment horizontal="right" vertical="top" wrapText="1"/>
    </xf>
    <xf numFmtId="0" fontId="8" fillId="0" borderId="9" xfId="0" applyFont="1" applyBorder="1" applyAlignment="1">
      <alignment vertical="top" wrapText="1"/>
    </xf>
    <xf numFmtId="3" fontId="9" fillId="0" borderId="9" xfId="0" applyNumberFormat="1" applyFont="1" applyBorder="1" applyAlignment="1">
      <alignment horizontal="right" vertical="top" wrapText="1"/>
    </xf>
    <xf numFmtId="0" fontId="9" fillId="0" borderId="9" xfId="0" applyFont="1" applyBorder="1" applyAlignment="1">
      <alignment horizontal="justify" vertical="top" wrapText="1"/>
    </xf>
    <xf numFmtId="0" fontId="8" fillId="0" borderId="9" xfId="0" applyFont="1" applyBorder="1" applyAlignment="1">
      <alignment horizontal="right" vertical="top" wrapText="1"/>
    </xf>
    <xf numFmtId="0" fontId="9" fillId="0" borderId="9" xfId="0" applyFont="1" applyFill="1" applyBorder="1" applyAlignment="1">
      <alignment horizontal="justify" vertical="top" wrapText="1"/>
    </xf>
    <xf numFmtId="3" fontId="9" fillId="0" borderId="9" xfId="0" applyNumberFormat="1" applyFont="1" applyFill="1" applyBorder="1" applyAlignment="1">
      <alignment horizontal="right" vertical="top" wrapText="1"/>
    </xf>
    <xf numFmtId="0" fontId="8" fillId="0" borderId="9" xfId="0" applyFont="1" applyFill="1" applyBorder="1" applyAlignment="1">
      <alignment vertical="top" wrapText="1"/>
    </xf>
    <xf numFmtId="0" fontId="9" fillId="0" borderId="10" xfId="0" applyFont="1" applyBorder="1" applyAlignment="1">
      <alignment horizontal="justify" vertical="top" wrapText="1"/>
    </xf>
    <xf numFmtId="3" fontId="9" fillId="0" borderId="10" xfId="0" applyNumberFormat="1" applyFont="1" applyBorder="1" applyAlignment="1">
      <alignment horizontal="right" vertical="top" wrapText="1"/>
    </xf>
    <xf numFmtId="0" fontId="9" fillId="0" borderId="10" xfId="0" applyFont="1" applyBorder="1" applyAlignment="1">
      <alignment vertical="top" shrinkToFit="1"/>
    </xf>
    <xf numFmtId="0" fontId="9" fillId="0" borderId="1" xfId="0" applyFont="1" applyBorder="1" applyAlignment="1">
      <alignment horizontal="center" vertical="top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/>
    </xf>
    <xf numFmtId="0" fontId="7" fillId="0" borderId="0" xfId="0" applyFont="1" applyFill="1">
      <alignment vertical="center"/>
    </xf>
    <xf numFmtId="3" fontId="8" fillId="0" borderId="0" xfId="0" applyNumberFormat="1" applyFont="1">
      <alignment vertical="center"/>
    </xf>
    <xf numFmtId="3" fontId="8" fillId="0" borderId="9" xfId="0" applyNumberFormat="1" applyFont="1" applyBorder="1">
      <alignment vertical="center"/>
    </xf>
    <xf numFmtId="3" fontId="9" fillId="0" borderId="10" xfId="0" applyNumberFormat="1" applyFont="1" applyBorder="1" applyAlignment="1">
      <alignment vertical="center"/>
    </xf>
    <xf numFmtId="3" fontId="9" fillId="0" borderId="9" xfId="0" applyNumberFormat="1" applyFont="1" applyBorder="1" applyAlignment="1">
      <alignment vertical="center"/>
    </xf>
    <xf numFmtId="3" fontId="9" fillId="0" borderId="9" xfId="0" applyNumberFormat="1" applyFont="1" applyFill="1" applyBorder="1" applyAlignment="1">
      <alignment vertical="center"/>
    </xf>
    <xf numFmtId="3" fontId="8" fillId="0" borderId="0" xfId="0" applyNumberFormat="1" applyFont="1" applyAlignment="1">
      <alignment vertical="center"/>
    </xf>
    <xf numFmtId="3" fontId="8" fillId="0" borderId="9" xfId="0" applyNumberFormat="1" applyFont="1" applyFill="1" applyBorder="1" applyAlignment="1">
      <alignment vertical="center"/>
    </xf>
    <xf numFmtId="3" fontId="8" fillId="0" borderId="9" xfId="0" applyNumberFormat="1" applyFont="1" applyBorder="1" applyAlignment="1">
      <alignment vertical="center"/>
    </xf>
    <xf numFmtId="3" fontId="9" fillId="0" borderId="1" xfId="0" applyNumberFormat="1" applyFont="1" applyBorder="1" applyAlignment="1">
      <alignment vertical="center"/>
    </xf>
    <xf numFmtId="38" fontId="9" fillId="0" borderId="10" xfId="0" applyNumberFormat="1" applyFont="1" applyBorder="1" applyAlignment="1">
      <alignment vertical="center"/>
    </xf>
    <xf numFmtId="38" fontId="9" fillId="0" borderId="9" xfId="0" applyNumberFormat="1" applyFont="1" applyBorder="1" applyAlignment="1">
      <alignment vertical="center"/>
    </xf>
    <xf numFmtId="38" fontId="9" fillId="0" borderId="1" xfId="0" applyNumberFormat="1" applyFont="1" applyBorder="1" applyAlignment="1">
      <alignment vertical="center"/>
    </xf>
    <xf numFmtId="0" fontId="1" fillId="4" borderId="5" xfId="0" applyFont="1" applyFill="1" applyBorder="1">
      <alignment vertical="center"/>
    </xf>
    <xf numFmtId="176" fontId="1" fillId="4" borderId="5" xfId="0" applyNumberFormat="1" applyFont="1" applyFill="1" applyBorder="1">
      <alignment vertical="center"/>
    </xf>
    <xf numFmtId="49" fontId="1" fillId="4" borderId="5" xfId="0" applyNumberFormat="1" applyFont="1" applyFill="1" applyBorder="1">
      <alignment vertical="center"/>
    </xf>
    <xf numFmtId="176" fontId="1" fillId="4" borderId="4" xfId="0" applyNumberFormat="1" applyFont="1" applyFill="1" applyBorder="1">
      <alignment vertical="center"/>
    </xf>
    <xf numFmtId="0" fontId="1" fillId="0" borderId="11" xfId="0" applyFont="1" applyBorder="1">
      <alignment vertical="center"/>
    </xf>
    <xf numFmtId="0" fontId="1" fillId="0" borderId="12" xfId="0" applyFont="1" applyBorder="1">
      <alignment vertical="center"/>
    </xf>
    <xf numFmtId="0" fontId="1" fillId="0" borderId="11" xfId="0" pivotButton="1" applyFont="1" applyBorder="1">
      <alignment vertical="center"/>
    </xf>
    <xf numFmtId="0" fontId="1" fillId="0" borderId="13" xfId="0" applyFont="1" applyBorder="1">
      <alignment vertical="center"/>
    </xf>
    <xf numFmtId="0" fontId="1" fillId="3" borderId="11" xfId="0" applyFont="1" applyFill="1" applyBorder="1">
      <alignment vertical="center"/>
    </xf>
    <xf numFmtId="38" fontId="1" fillId="0" borderId="11" xfId="0" applyNumberFormat="1" applyFont="1" applyBorder="1">
      <alignment vertical="center"/>
    </xf>
    <xf numFmtId="0" fontId="1" fillId="0" borderId="14" xfId="0" applyFont="1" applyBorder="1">
      <alignment vertical="center"/>
    </xf>
    <xf numFmtId="0" fontId="1" fillId="0" borderId="15" xfId="0" applyFont="1" applyBorder="1">
      <alignment vertical="center"/>
    </xf>
    <xf numFmtId="38" fontId="1" fillId="0" borderId="15" xfId="0" applyNumberFormat="1" applyFont="1" applyBorder="1">
      <alignment vertical="center"/>
    </xf>
    <xf numFmtId="0" fontId="1" fillId="0" borderId="16" xfId="0" applyFont="1" applyBorder="1">
      <alignment vertical="center"/>
    </xf>
    <xf numFmtId="0" fontId="1" fillId="0" borderId="17" xfId="0" applyFont="1" applyBorder="1">
      <alignment vertical="center"/>
    </xf>
    <xf numFmtId="38" fontId="1" fillId="0" borderId="16" xfId="0" applyNumberFormat="1" applyFont="1" applyBorder="1">
      <alignment vertical="center"/>
    </xf>
    <xf numFmtId="38" fontId="1" fillId="0" borderId="18" xfId="0" applyNumberFormat="1" applyFont="1" applyBorder="1">
      <alignment vertical="center"/>
    </xf>
    <xf numFmtId="38" fontId="1" fillId="0" borderId="19" xfId="0" applyNumberFormat="1" applyFont="1" applyBorder="1">
      <alignment vertical="center"/>
    </xf>
    <xf numFmtId="38" fontId="1" fillId="0" borderId="20" xfId="0" applyNumberFormat="1" applyFont="1" applyBorder="1">
      <alignment vertical="center"/>
    </xf>
    <xf numFmtId="0" fontId="1" fillId="3" borderId="18" xfId="0" applyFont="1" applyFill="1" applyBorder="1">
      <alignment vertical="center"/>
    </xf>
    <xf numFmtId="0" fontId="1" fillId="2" borderId="11" xfId="0" applyFont="1" applyFill="1" applyBorder="1">
      <alignment vertical="center"/>
    </xf>
    <xf numFmtId="0" fontId="1" fillId="2" borderId="12" xfId="0" applyFont="1" applyFill="1" applyBorder="1">
      <alignment vertical="center"/>
    </xf>
    <xf numFmtId="38" fontId="1" fillId="2" borderId="11" xfId="0" applyNumberFormat="1" applyFont="1" applyFill="1" applyBorder="1">
      <alignment vertical="center"/>
    </xf>
    <xf numFmtId="38" fontId="1" fillId="2" borderId="18" xfId="0" applyNumberFormat="1" applyFont="1" applyFill="1" applyBorder="1">
      <alignment vertical="center"/>
    </xf>
    <xf numFmtId="14" fontId="1" fillId="0" borderId="5" xfId="0" applyNumberFormat="1" applyFont="1" applyBorder="1">
      <alignment vertic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7" fillId="0" borderId="0" xfId="0" applyFont="1">
      <alignment vertical="center"/>
    </xf>
    <xf numFmtId="0" fontId="9" fillId="0" borderId="9" xfId="0" applyFont="1" applyBorder="1" applyAlignment="1">
      <alignment horizontal="left" vertical="top" wrapText="1"/>
    </xf>
    <xf numFmtId="31" fontId="9" fillId="0" borderId="0" xfId="0" applyNumberFormat="1" applyFont="1" applyAlignment="1">
      <alignment horizontal="left"/>
    </xf>
    <xf numFmtId="0" fontId="8" fillId="0" borderId="0" xfId="0" applyFont="1" applyAlignment="1"/>
    <xf numFmtId="0" fontId="9" fillId="0" borderId="0" xfId="0" applyFont="1" applyAlignment="1"/>
    <xf numFmtId="3" fontId="8" fillId="0" borderId="9" xfId="0" applyNumberFormat="1" applyFont="1" applyBorder="1" applyAlignment="1">
      <alignment horizontal="right" vertical="top" wrapText="1"/>
    </xf>
    <xf numFmtId="0" fontId="9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9" fillId="0" borderId="9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/>
    </xf>
    <xf numFmtId="179" fontId="8" fillId="0" borderId="0" xfId="0" applyNumberFormat="1" applyFont="1" applyAlignment="1">
      <alignment vertical="top"/>
    </xf>
    <xf numFmtId="0" fontId="7" fillId="0" borderId="0" xfId="0" applyFont="1" applyAlignment="1">
      <alignment vertical="top"/>
    </xf>
    <xf numFmtId="178" fontId="8" fillId="0" borderId="0" xfId="0" applyNumberFormat="1" applyFont="1">
      <alignment vertical="center"/>
    </xf>
    <xf numFmtId="0" fontId="8" fillId="0" borderId="21" xfId="0" applyFont="1" applyBorder="1">
      <alignment vertical="center"/>
    </xf>
    <xf numFmtId="3" fontId="8" fillId="0" borderId="21" xfId="0" applyNumberFormat="1" applyFont="1" applyBorder="1">
      <alignment vertical="center"/>
    </xf>
    <xf numFmtId="0" fontId="8" fillId="0" borderId="0" xfId="0" applyFont="1" applyAlignment="1">
      <alignment vertical="center" wrapText="1"/>
    </xf>
    <xf numFmtId="178" fontId="8" fillId="0" borderId="21" xfId="0" applyNumberFormat="1" applyFont="1" applyBorder="1">
      <alignment vertical="center"/>
    </xf>
    <xf numFmtId="0" fontId="8" fillId="0" borderId="6" xfId="0" applyFont="1" applyBorder="1">
      <alignment vertical="center"/>
    </xf>
    <xf numFmtId="3" fontId="8" fillId="0" borderId="6" xfId="0" applyNumberFormat="1" applyFont="1" applyBorder="1">
      <alignment vertical="center"/>
    </xf>
    <xf numFmtId="0" fontId="9" fillId="0" borderId="10" xfId="0" applyFont="1" applyBorder="1" applyAlignment="1">
      <alignment horizontal="justify" vertical="center"/>
    </xf>
    <xf numFmtId="0" fontId="9" fillId="0" borderId="9" xfId="0" applyFont="1" applyBorder="1" applyAlignment="1">
      <alignment horizontal="justify" vertical="center"/>
    </xf>
    <xf numFmtId="0" fontId="9" fillId="0" borderId="9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8" fillId="0" borderId="9" xfId="0" applyFont="1" applyBorder="1">
      <alignment vertical="center"/>
    </xf>
    <xf numFmtId="0" fontId="9" fillId="0" borderId="22" xfId="0" applyFont="1" applyBorder="1" applyAlignment="1">
      <alignment vertical="top" wrapText="1"/>
    </xf>
    <xf numFmtId="0" fontId="1" fillId="0" borderId="23" xfId="0" applyFont="1" applyBorder="1">
      <alignment vertical="center"/>
    </xf>
    <xf numFmtId="0" fontId="1" fillId="0" borderId="24" xfId="0" applyFont="1" applyBorder="1">
      <alignment vertical="center"/>
    </xf>
    <xf numFmtId="0" fontId="10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justify" vertical="top" wrapText="1"/>
    </xf>
    <xf numFmtId="0" fontId="5" fillId="0" borderId="0" xfId="0" applyFont="1" applyAlignment="1">
      <alignment horizontal="center" vertical="center"/>
    </xf>
  </cellXfs>
  <cellStyles count="1">
    <cellStyle name="標準" xfId="0" builtinId="0"/>
  </cellStyles>
  <dxfs count="13">
    <dxf>
      <border>
        <top style="thin">
          <color rgb="FF999999"/>
        </top>
      </border>
    </dxf>
    <dxf>
      <fill>
        <patternFill>
          <bgColor theme="4" tint="0.39994506668294322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66CCFF"/>
        </patternFill>
      </fill>
    </dxf>
    <dxf>
      <border>
        <left style="thin">
          <color rgb="FFABABAB"/>
        </left>
      </border>
    </dxf>
    <dxf>
      <border>
        <left style="thin">
          <color rgb="FFABABAB"/>
        </left>
      </border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  <dxf>
      <fill>
        <patternFill>
          <bgColor theme="4" tint="0.39997558519241921"/>
        </patternFill>
      </fill>
    </dxf>
    <dxf>
      <fill>
        <patternFill patternType="solid">
          <bgColor theme="4" tint="-0.249977111117893"/>
        </patternFill>
      </fill>
    </dxf>
    <dxf>
      <numFmt numFmtId="6" formatCode="#,##0;[Red]\-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165223</xdr:colOff>
      <xdr:row>24</xdr:row>
      <xdr:rowOff>8359</xdr:rowOff>
    </xdr:from>
    <xdr:to>
      <xdr:col>7</xdr:col>
      <xdr:colOff>777551</xdr:colOff>
      <xdr:row>30</xdr:row>
      <xdr:rowOff>126353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4E98943-4508-463E-8C7F-2B40E0877807}"/>
            </a:ext>
          </a:extLst>
        </xdr:cNvPr>
        <xdr:cNvSpPr txBox="1"/>
      </xdr:nvSpPr>
      <xdr:spPr>
        <a:xfrm>
          <a:off x="4684738" y="5869150"/>
          <a:ext cx="4684752" cy="157590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400"/>
            </a:lnSpc>
          </a:pPr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注１　銀行利息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>
            <a:lnSpc>
              <a:spcPts val="1400"/>
            </a:lnSpc>
          </a:pPr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注２　東京葬祭寄付金５回分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>
            <a:lnSpc>
              <a:spcPts val="1400"/>
            </a:lnSpc>
          </a:pPr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注３　歳末たすけあい運動募金（第</a:t>
          </a:r>
          <a:r>
            <a:rPr kumimoji="1" lang="en-US" altLang="ja-JP" sz="1050">
              <a:latin typeface="メイリオ" panose="020B0604030504040204" pitchFamily="50" charset="-128"/>
              <a:ea typeface="メイリオ" panose="020B0604030504040204" pitchFamily="50" charset="-128"/>
            </a:rPr>
            <a:t>15</a:t>
          </a:r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期バザー後売上＋募金）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>
            <a:lnSpc>
              <a:spcPts val="1400"/>
            </a:lnSpc>
          </a:pPr>
          <a:r>
            <a:rPr kumimoji="1" lang="ja-JP" altLang="ja-JP" sz="105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注</a:t>
          </a:r>
          <a:r>
            <a:rPr kumimoji="1" lang="ja-JP" altLang="en-US" sz="105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４　いも煮会、おもちつき、鏡開き、バザーは開催見送り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>
            <a:lnSpc>
              <a:spcPts val="1400"/>
            </a:lnSpc>
          </a:pPr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注５　緑の募金、赤十字社会活動募金、青い羽根募金、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>
            <a:lnSpc>
              <a:spcPts val="1400"/>
            </a:lnSpc>
          </a:pPr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　　　歳末たすけあい募金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>
            <a:lnSpc>
              <a:spcPts val="1400"/>
            </a:lnSpc>
          </a:pPr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注６　クーラーボックス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>
            <a:lnSpc>
              <a:spcPts val="1400"/>
            </a:lnSpc>
          </a:pPr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注７　</a:t>
          </a:r>
          <a:r>
            <a:rPr kumimoji="1" lang="ja-JP" altLang="ja-JP" sz="105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弔慰金（</a:t>
          </a:r>
          <a:r>
            <a:rPr kumimoji="1" lang="en-US" altLang="ja-JP" sz="105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4</a:t>
          </a:r>
          <a:r>
            <a:rPr kumimoji="1" lang="ja-JP" altLang="ja-JP" sz="1050">
              <a:solidFill>
                <a:schemeClr val="dk1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名）、懇親会、分担金、サークル活動費　他</a:t>
          </a:r>
          <a:endParaRPr kumimoji="1" lang="ja-JP" altLang="en-US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19053</xdr:colOff>
          <xdr:row>28</xdr:row>
          <xdr:rowOff>0</xdr:rowOff>
        </xdr:from>
        <xdr:to>
          <xdr:col>8</xdr:col>
          <xdr:colOff>0</xdr:colOff>
          <xdr:row>51</xdr:row>
          <xdr:rowOff>118799</xdr:rowOff>
        </xdr:to>
        <xdr:pic>
          <xdr:nvPicPr>
            <xdr:cNvPr id="3" name="図 2">
              <a:extLst>
                <a:ext uri="{FF2B5EF4-FFF2-40B4-BE49-F238E27FC236}">
                  <a16:creationId xmlns:a16="http://schemas.microsoft.com/office/drawing/2014/main" id="{A770186B-5856-4FCD-A96F-4828A272CA7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【行事予算案（入力）】）'!$A$1:$O$30" spid="_x0000_s5156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 bwMode="auto">
            <a:xfrm>
              <a:off x="19053" y="6705600"/>
              <a:ext cx="9429747" cy="5595674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関根弘二" refreshedDate="43925.681901851851" createdVersion="5" refreshedVersion="6" minRefreshableVersion="3" recordCount="185" xr:uid="{00000000-000A-0000-FFFF-FFFF05000000}">
  <cacheSource type="worksheet">
    <worksheetSource ref="A2:K207" sheet="手元現金出納帳・銀行預金出納帳"/>
  </cacheSource>
  <cacheFields count="11">
    <cacheField name="処理日" numFmtId="0">
      <sharedItems containsDate="1" containsBlank="1" containsMixedTypes="1" minDate="2019-04-01T00:00:00" maxDate="2020-04-05T00:00:00"/>
    </cacheField>
    <cacheField name="領収書等月日" numFmtId="0">
      <sharedItems containsDate="1" containsBlank="1" containsMixedTypes="1" minDate="2019-04-11T00:00:00" maxDate="2020-03-31T00:00:00"/>
    </cacheField>
    <cacheField name="収支" numFmtId="0">
      <sharedItems containsBlank="1" count="7">
        <s v="繰越"/>
        <s v="支出"/>
        <s v="収入"/>
        <s v="移動"/>
        <m/>
        <s v="収支"/>
        <s v="繰入" u="1"/>
      </sharedItems>
    </cacheField>
    <cacheField name="科目" numFmtId="0">
      <sharedItems containsBlank="1" count="22">
        <m/>
        <s v="04.活動費③募金支出"/>
        <s v="04.その他収入①集団回収"/>
        <s v="04.活動費①行事支出"/>
        <s v="04.活動費④諸経費"/>
        <s v="08.渉外費"/>
        <s v="02.自治連年会費"/>
        <s v="06.募金"/>
        <s v="03.行事収入"/>
        <s v="07.消耗品"/>
        <s v="06.備品費"/>
        <s v="科目"/>
        <s v="02.区・文書等配布委託金"/>
        <s v="01.行政分担金"/>
        <s v="09.銀行手数料"/>
        <s v="01.コミュニティ費"/>
        <s v="05.印刷関係費"/>
        <s v="03.防犯協会加入分担金"/>
        <s v="04.活動費②自治会保険料"/>
        <s v="05.寄付金"/>
        <s v="04.その他収入②その他"/>
        <s v="06.募金預り金" u="1"/>
      </sharedItems>
    </cacheField>
    <cacheField name="補助科目" numFmtId="0">
      <sharedItems containsBlank="1" count="72">
        <m/>
        <s v="①緑の募金"/>
        <s v="アルミ缶回収費"/>
        <s v="①端午の節句(5/5)"/>
        <s v="印刷費"/>
        <s v="①宇喜田・小島地区自治連懇親会（5/5）"/>
        <s v="②赤十字社活動募金"/>
        <s v="②自治会会議費懇親会費(5/19)"/>
        <s v="●弔慰金"/>
        <s v="②七夕飾り(7/7)"/>
        <s v="宇喜田・小島地区自治連協議会分担金"/>
        <s v="消耗品"/>
        <s v="交通費"/>
        <s v="④歳末たすけあい運動募金（2019）"/>
        <s v="①夏まつり(7/28)"/>
        <s v="③夏まつり(7/28)"/>
        <s v="備品（消耗品）"/>
        <s v="備品（資産）"/>
        <s v="⑤運動会(9/22)"/>
        <s v="会議費"/>
        <s v="③青い羽根募金"/>
        <s v="④防災訓練(9/16)"/>
        <s v="健康講座(10/30)"/>
        <s v="健康講座(11/27)"/>
        <s v="⑦歳末たすけあい募金"/>
        <s v="⑧年末電飾（12/1）"/>
        <s v="⑩正月飾り（1/1）"/>
        <s v="⑦クリスマス飾り（12/25）"/>
        <s v="④自治会会議費懇親会費(12/28)"/>
        <s v="⑪バームの新年会（1/12）"/>
        <s v="⑨カレンダー交換会（12/28）"/>
        <s v="⑤葛西地区新年顔合わせ会(1/8)"/>
        <s v="⑫ひな祭り(3/3)"/>
        <s v="⑥サークル活動費"/>
        <s v="補助科目"/>
        <s v="集団回収報奨金(2018/10-2019/03)"/>
        <s v="刊行物配布委託料"/>
        <s v="葛西地区自治会連合会分担金"/>
        <s v="社会福祉協議会正会員会費"/>
        <s v="青少年育成葛西第一地区委員会助成金"/>
        <s v="葛西まつり分担金"/>
        <s v="葛西防犯カメラの会分担金"/>
        <s v="振込手数料"/>
        <s v="第33期コミュニティー費"/>
        <s v="第33期コピー機使用料"/>
        <s v="令和元年度葛西防犯協会支部会費"/>
        <s v="損保ジャパン日本興亜自治会活動保険保険料"/>
        <s v="①夏まつり（東京葬祭）"/>
        <s v="銀行利息*"/>
        <s v="②防災訓練（東京葬祭)"/>
        <s v="③運動会（東京葬祭）"/>
        <s v="令和元年度葛西防犯協会特別賛助会費"/>
        <s v="集団回収報奨金(2019/4-2019/09)"/>
        <s v="④バームの新年会（東京葬祭）"/>
        <s v="⑤自治会バザー（東京葬祭）"/>
        <s v="消耗品（はがき）" u="1"/>
        <s v="葛西地区自治会連合会分担金*" u="1"/>
        <s v="振込手数料*" u="1"/>
        <s v="刊行物配布委託料*" u="1"/>
        <s v="⑩バームの新年会（1/12）" u="1"/>
        <s v="損保ジャパン日本興亜自治会活動保険保険料*" u="1"/>
        <s v="①夏まつり（東京葬祭）*" u="1"/>
        <s v="①定例総会(5/19)" u="1"/>
        <s v="葛西防犯カメラの会分担金*" u="1"/>
        <s v="⑨正月飾り（1/1）" u="1"/>
        <s v="地区委員会助成金*" u="1"/>
        <s v="葛西まつり分担金*" u="1"/>
        <s v="宇喜田小島地区自治連協議会分担金" u="1"/>
        <s v="④運動会(9/22)" u="1"/>
        <s v="損害保険ジャパン日本興亜株式会社自治会活動保険保険料*" u="1"/>
        <s v="社会福祉協議会正会員会費*" u="1"/>
        <s v="消耗品（切手）" u="1"/>
      </sharedItems>
    </cacheField>
    <cacheField name="摘要" numFmtId="0">
      <sharedItems containsBlank="1"/>
    </cacheField>
    <cacheField name="領収書等貼付ページ" numFmtId="0">
      <sharedItems containsBlank="1" containsMixedTypes="1" containsNumber="1" containsInteger="1" minValue="1" maxValue="45"/>
    </cacheField>
    <cacheField name="購入先/支払先等" numFmtId="0">
      <sharedItems containsBlank="1"/>
    </cacheField>
    <cacheField name="収入" numFmtId="0">
      <sharedItems containsBlank="1" containsMixedTypes="1" containsNumber="1" containsInteger="1" minValue="6" maxValue="1320693"/>
    </cacheField>
    <cacheField name="支出" numFmtId="0">
      <sharedItems containsBlank="1" containsMixedTypes="1" containsNumber="1" containsInteger="1" minValue="20" maxValue="200000"/>
    </cacheField>
    <cacheField name="残高" numFmtId="0">
      <sharedItems containsBlank="1" containsMixedTypes="1" containsNumber="1" containsInteger="1" minValue="30377" maxValue="176707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5">
  <r>
    <d v="2019-04-01T00:00:00"/>
    <m/>
    <x v="0"/>
    <x v="0"/>
    <x v="0"/>
    <s v="前期繰越手許現金"/>
    <m/>
    <m/>
    <n v="121529"/>
    <m/>
    <n v="121529"/>
  </r>
  <r>
    <d v="2019-04-20T00:00:00"/>
    <d v="2019-04-11T00:00:00"/>
    <x v="1"/>
    <x v="1"/>
    <x v="1"/>
    <s v="①緑の募金"/>
    <n v="1"/>
    <m/>
    <m/>
    <n v="1000"/>
    <n v="120529"/>
  </r>
  <r>
    <d v="2019-05-04T00:00:00"/>
    <d v="2019-04-30T00:00:00"/>
    <x v="2"/>
    <x v="2"/>
    <x v="2"/>
    <s v="2019年04月　120kg×@50円"/>
    <n v="2"/>
    <s v="渡辺商店"/>
    <n v="6000"/>
    <m/>
    <n v="126529"/>
  </r>
  <r>
    <d v="2019-05-04T00:00:00"/>
    <d v="2019-04-13T00:00:00"/>
    <x v="1"/>
    <x v="3"/>
    <x v="3"/>
    <s v="生花　カジュアル　4本"/>
    <n v="2"/>
    <s v="TOKYO FLOWER MARKET 西葛西メトロ店"/>
    <m/>
    <n v="1160"/>
    <n v="125369"/>
  </r>
  <r>
    <d v="2019-05-04T00:00:00"/>
    <d v="2019-04-27T00:00:00"/>
    <x v="1"/>
    <x v="3"/>
    <x v="3"/>
    <s v="生花　洋花　12本"/>
    <n v="2"/>
    <s v="島忠ホームズ葛西店"/>
    <m/>
    <n v="2556"/>
    <n v="122813"/>
  </r>
  <r>
    <d v="2019-05-04T00:00:00"/>
    <d v="2019-05-04T00:00:00"/>
    <x v="1"/>
    <x v="4"/>
    <x v="4"/>
    <s v="定例総会資料コピー　570枚×@10円"/>
    <n v="3"/>
    <s v="ローソン西葛西店"/>
    <m/>
    <n v="5700"/>
    <n v="117113"/>
  </r>
  <r>
    <d v="2019-05-05T00:00:00"/>
    <d v="2019-05-05T00:00:00"/>
    <x v="1"/>
    <x v="5"/>
    <x v="5"/>
    <s v="①宇喜田・小島地区自治連懇親会　2名×@3,000円"/>
    <n v="3"/>
    <s v="宇喜田・小島地区自治連絡協議会"/>
    <m/>
    <n v="6000"/>
    <n v="111113"/>
  </r>
  <r>
    <d v="2019-05-19T00:00:00"/>
    <d v="2019-05-09T00:00:00"/>
    <x v="1"/>
    <x v="1"/>
    <x v="6"/>
    <s v="②赤十字社活動募金"/>
    <n v="4"/>
    <s v="日本赤十字社東京都支部江戸川区地区"/>
    <m/>
    <n v="2000"/>
    <n v="109113"/>
  </r>
  <r>
    <d v="2019-05-31T00:00:00"/>
    <d v="2019-05-19T00:00:00"/>
    <x v="1"/>
    <x v="5"/>
    <x v="7"/>
    <s v="自治会会議費懇親会費(5/19)　8人"/>
    <n v="5"/>
    <s v="浜焼きダイニング和師　西葛西店"/>
    <m/>
    <n v="27345"/>
    <n v="81768"/>
  </r>
  <r>
    <d v="2019-06-01T00:00:00"/>
    <d v="2019-05-27T00:00:00"/>
    <x v="2"/>
    <x v="2"/>
    <x v="2"/>
    <s v="2019年05月　110kg×@50円"/>
    <n v="5"/>
    <s v="渡辺商店"/>
    <n v="5500"/>
    <m/>
    <n v="87268"/>
  </r>
  <r>
    <d v="2019-06-20T00:00:00"/>
    <d v="2019-06-20T00:00:00"/>
    <x v="3"/>
    <x v="0"/>
    <x v="0"/>
    <s v="預金口座より手許現金引き出し　200,000円"/>
    <m/>
    <m/>
    <n v="200000"/>
    <m/>
    <n v="287268"/>
  </r>
  <r>
    <d v="2019-06-21T00:00:00"/>
    <m/>
    <x v="1"/>
    <x v="5"/>
    <x v="8"/>
    <s v="弔慰金（107髙木金三郎様/6月14日逝去）"/>
    <m/>
    <m/>
    <m/>
    <n v="10000"/>
    <n v="277268"/>
  </r>
  <r>
    <d v="2019-06-29T00:00:00"/>
    <d v="2019-05-06T00:00:00"/>
    <x v="1"/>
    <x v="4"/>
    <x v="4"/>
    <s v="定例総会(5/19)掲示物"/>
    <n v="6"/>
    <s v="荻原役員"/>
    <m/>
    <n v="120"/>
    <n v="277148"/>
  </r>
  <r>
    <d v="2019-06-29T00:00:00"/>
    <d v="2019-06-26T00:00:00"/>
    <x v="1"/>
    <x v="3"/>
    <x v="9"/>
    <s v="掲示物印刷"/>
    <n v="7"/>
    <s v="荻原役員"/>
    <m/>
    <n v="200"/>
    <n v="276948"/>
  </r>
  <r>
    <d v="2019-06-29T00:00:00"/>
    <d v="2019-06-03T00:00:00"/>
    <x v="1"/>
    <x v="3"/>
    <x v="9"/>
    <s v="結束バンド"/>
    <n v="8"/>
    <s v="カインズ南砂町SUNAMO店"/>
    <m/>
    <n v="1044"/>
    <n v="275904"/>
  </r>
  <r>
    <d v="2019-06-29T00:00:00"/>
    <d v="2019-06-04T00:00:00"/>
    <x v="1"/>
    <x v="3"/>
    <x v="9"/>
    <s v="短冊"/>
    <n v="8"/>
    <s v="イオン葛西店"/>
    <m/>
    <n v="483"/>
    <n v="275421"/>
  </r>
  <r>
    <d v="2019-06-29T00:00:00"/>
    <d v="2019-06-04T00:00:00"/>
    <x v="1"/>
    <x v="3"/>
    <x v="9"/>
    <s v="ウオールステッカー他"/>
    <n v="8"/>
    <s v="ダイソーサニーモール西葛西店"/>
    <m/>
    <n v="864"/>
    <n v="274557"/>
  </r>
  <r>
    <d v="2019-06-29T00:00:00"/>
    <d v="2019-06-04T00:00:00"/>
    <x v="1"/>
    <x v="3"/>
    <x v="9"/>
    <s v="メッキ吹き流し他"/>
    <n v="8"/>
    <s v="パッケージプラザ 葛西店"/>
    <m/>
    <n v="3377"/>
    <n v="271180"/>
  </r>
  <r>
    <d v="2019-06-29T00:00:00"/>
    <d v="2019-06-09T00:00:00"/>
    <x v="1"/>
    <x v="3"/>
    <x v="9"/>
    <s v="短冊"/>
    <n v="8"/>
    <s v="ダイソーサニーモール西葛西店"/>
    <m/>
    <n v="216"/>
    <n v="270964"/>
  </r>
  <r>
    <d v="2019-06-29T00:00:00"/>
    <d v="2019-06-22T00:00:00"/>
    <x v="1"/>
    <x v="3"/>
    <x v="9"/>
    <s v="丸キリ、カラーワイヤー、ファイルケース　"/>
    <n v="8"/>
    <s v="ダイソーサニーモール西葛西店"/>
    <m/>
    <n v="324"/>
    <n v="270640"/>
  </r>
  <r>
    <d v="2019-06-29T00:00:00"/>
    <d v="2019-06-22T00:00:00"/>
    <x v="1"/>
    <x v="3"/>
    <x v="9"/>
    <s v="ゴミ袋"/>
    <n v="8"/>
    <s v="キャンドゥメトロセンター3番街店"/>
    <m/>
    <n v="216"/>
    <n v="270424"/>
  </r>
  <r>
    <d v="2019-07-06T00:00:00"/>
    <d v="2019-06-07T00:00:00"/>
    <x v="1"/>
    <x v="6"/>
    <x v="10"/>
    <s v="宇喜田・小島地区自治連協議会分担金"/>
    <n v="9"/>
    <s v="宇喜田・小島地区自治連協議会"/>
    <m/>
    <n v="23000"/>
    <n v="247424"/>
  </r>
  <r>
    <d v="2019-07-06T00:00:00"/>
    <d v="2019-05-29T00:00:00"/>
    <x v="1"/>
    <x v="4"/>
    <x v="4"/>
    <s v="刊行物配布口座名義変更通帳コピー（河本）　2枚×@10円"/>
    <n v="10"/>
    <m/>
    <m/>
    <n v="20"/>
    <n v="247404"/>
  </r>
  <r>
    <d v="2019-07-06T00:00:00"/>
    <d v="2019-06-06T00:00:00"/>
    <x v="1"/>
    <x v="4"/>
    <x v="11"/>
    <s v="自治会挨拶状はがき　2枚×＠62円"/>
    <n v="10"/>
    <s v="ローソン西葛西店"/>
    <m/>
    <n v="124"/>
    <n v="247280"/>
  </r>
  <r>
    <d v="2019-07-06T00:00:00"/>
    <d v="2019-06-06T00:00:00"/>
    <x v="1"/>
    <x v="4"/>
    <x v="11"/>
    <s v="集団回収代表者変更届切手　1枚×＠82円"/>
    <n v="10"/>
    <m/>
    <m/>
    <n v="82"/>
    <n v="247198"/>
  </r>
  <r>
    <d v="2019-07-06T00:00:00"/>
    <d v="2019-06-06T00:00:00"/>
    <x v="1"/>
    <x v="4"/>
    <x v="4"/>
    <s v="自治会挨拶状　8枚×＠10円"/>
    <n v="10"/>
    <m/>
    <m/>
    <n v="80"/>
    <n v="247118"/>
  </r>
  <r>
    <d v="2019-07-06T00:00:00"/>
    <d v="2019-06-06T00:00:00"/>
    <x v="1"/>
    <x v="4"/>
    <x v="4"/>
    <s v="口座名義変更届通帳コピー　2枚×＠10円"/>
    <n v="10"/>
    <m/>
    <m/>
    <n v="20"/>
    <n v="247098"/>
  </r>
  <r>
    <d v="2019-07-06T00:00:00"/>
    <d v="2019-07-03T00:00:00"/>
    <x v="1"/>
    <x v="4"/>
    <x v="12"/>
    <s v="区長懇談会"/>
    <n v="10"/>
    <m/>
    <m/>
    <n v="555"/>
    <n v="246543"/>
  </r>
  <r>
    <d v="2019-07-06T00:00:00"/>
    <d v="2019-06-24T00:00:00"/>
    <x v="2"/>
    <x v="2"/>
    <x v="2"/>
    <s v="2019年06月　120kg×@50円"/>
    <n v="10"/>
    <s v="渡辺商店"/>
    <n v="6000"/>
    <m/>
    <n v="252543"/>
  </r>
  <r>
    <d v="2019-07-16T00:00:00"/>
    <d v="2019-04-20T00:00:00"/>
    <x v="2"/>
    <x v="7"/>
    <x v="13"/>
    <s v="バザー後売上"/>
    <n v="11"/>
    <s v="ヴァンベール西葛西店"/>
    <n v="300"/>
    <m/>
    <n v="252843"/>
  </r>
  <r>
    <d v="2019-07-16T00:00:00"/>
    <d v="2019-05-27T00:00:00"/>
    <x v="2"/>
    <x v="7"/>
    <x v="13"/>
    <s v="バザー後売上"/>
    <n v="11"/>
    <m/>
    <n v="1890"/>
    <m/>
    <n v="254733"/>
  </r>
  <r>
    <d v="2019-07-31T00:00:00"/>
    <d v="2019-07-28T00:00:00"/>
    <x v="2"/>
    <x v="7"/>
    <x v="13"/>
    <s v="バームの夏まつり"/>
    <m/>
    <m/>
    <n v="1697"/>
    <m/>
    <n v="256430"/>
  </r>
  <r>
    <d v="2019-07-31T00:00:00"/>
    <d v="2019-07-28T00:00:00"/>
    <x v="2"/>
    <x v="8"/>
    <x v="14"/>
    <s v="①夏まつり(7/28)　有料おつまみチケット売上　162枚@100円"/>
    <m/>
    <m/>
    <n v="16200"/>
    <m/>
    <n v="272630"/>
  </r>
  <r>
    <d v="2019-07-31T00:00:00"/>
    <d v="2019-07-28T00:00:00"/>
    <x v="2"/>
    <x v="8"/>
    <x v="14"/>
    <s v="①夏まつり(7/28)　参加料"/>
    <m/>
    <m/>
    <n v="14400"/>
    <m/>
    <n v="287030"/>
  </r>
  <r>
    <d v="2019-07-31T00:00:00"/>
    <d v="2019-07-28T00:00:00"/>
    <x v="1"/>
    <x v="3"/>
    <x v="15"/>
    <s v="ビール生樽20ℓ×3、ビール生樽10ℓ×1、生樽用氷他"/>
    <n v="12"/>
    <s v="田野商店"/>
    <m/>
    <n v="47200"/>
    <n v="239830"/>
  </r>
  <r>
    <d v="2019-07-31T00:00:00"/>
    <d v="2019-07-20T00:00:00"/>
    <x v="1"/>
    <x v="3"/>
    <x v="15"/>
    <s v="ソフトドリンク"/>
    <n v="12"/>
    <s v="楽天西友ネットスーパー株式会社"/>
    <m/>
    <n v="3870"/>
    <n v="235960"/>
  </r>
  <r>
    <d v="2019-07-31T00:00:00"/>
    <d v="2019-07-20T00:00:00"/>
    <x v="1"/>
    <x v="3"/>
    <x v="15"/>
    <s v="ビンゴカード　3種×@108円"/>
    <n v="12"/>
    <s v="ダイソーサニーモール西葛西店"/>
    <m/>
    <n v="324"/>
    <n v="235636"/>
  </r>
  <r>
    <d v="2019-07-31T00:00:00"/>
    <d v="2019-07-24T00:00:00"/>
    <x v="1"/>
    <x v="3"/>
    <x v="15"/>
    <s v="クオカード　10点×@490円"/>
    <n v="12"/>
    <s v="アクセスチケット新橋店"/>
    <m/>
    <n v="4900"/>
    <n v="230736"/>
  </r>
  <r>
    <d v="2019-08-04T00:00:00"/>
    <d v="2019-07-26T00:00:00"/>
    <x v="1"/>
    <x v="3"/>
    <x v="15"/>
    <s v="プロパンガス 2kg"/>
    <n v="13"/>
    <s v="株式会社サクマ"/>
    <m/>
    <n v="1944"/>
    <n v="228792"/>
  </r>
  <r>
    <d v="2019-08-07T00:00:00"/>
    <d v="2019-07-08T00:00:00"/>
    <x v="1"/>
    <x v="3"/>
    <x v="15"/>
    <s v="スーパーボール、ポイ他"/>
    <n v="14"/>
    <s v="パッケージプラザ葛西店"/>
    <m/>
    <n v="3807"/>
    <n v="224985"/>
  </r>
  <r>
    <d v="2019-08-07T00:00:00"/>
    <d v="2019-07-08T00:00:00"/>
    <x v="1"/>
    <x v="9"/>
    <x v="16"/>
    <s v="カップ、フードパック、薬味皿他"/>
    <n v="14"/>
    <s v="パッケージプラザ葛西店"/>
    <m/>
    <n v="3840"/>
    <n v="221145"/>
  </r>
  <r>
    <d v="2019-08-07T00:00:00"/>
    <d v="2019-07-08T00:00:00"/>
    <x v="1"/>
    <x v="3"/>
    <x v="15"/>
    <s v="駐車券"/>
    <n v="14"/>
    <m/>
    <m/>
    <n v="300"/>
    <n v="220845"/>
  </r>
  <r>
    <d v="2019-08-07T00:00:00"/>
    <d v="2019-07-08T00:00:00"/>
    <x v="1"/>
    <x v="10"/>
    <x v="17"/>
    <s v="クーラーボックス"/>
    <n v="14"/>
    <s v="島忠ホームズ葛西店"/>
    <m/>
    <n v="8618"/>
    <n v="212227"/>
  </r>
  <r>
    <d v="2019-08-07T00:00:00"/>
    <d v="2019-07-08T00:00:00"/>
    <x v="1"/>
    <x v="9"/>
    <x v="16"/>
    <s v="サインフォルダー、養生テープ、付箋紙他"/>
    <n v="14"/>
    <s v="島忠ホームズ葛西店"/>
    <m/>
    <n v="7169"/>
    <n v="205058"/>
  </r>
  <r>
    <d v="2019-08-07T00:00:00"/>
    <d v="2019-07-08T00:00:00"/>
    <x v="1"/>
    <x v="9"/>
    <x v="16"/>
    <s v="タッパー、フードコンテナ"/>
    <n v="14"/>
    <s v="ザ・ダイソー 島忠ホームズ葛西店"/>
    <m/>
    <n v="324"/>
    <n v="204734"/>
  </r>
  <r>
    <d v="2019-08-07T00:00:00"/>
    <d v="2019-07-08T00:00:00"/>
    <x v="1"/>
    <x v="3"/>
    <x v="15"/>
    <s v="無漂白ボウル"/>
    <n v="15"/>
    <s v="カインズ南砂町SUNAMO店"/>
    <m/>
    <n v="98"/>
    <n v="204636"/>
  </r>
  <r>
    <d v="2019-08-07T00:00:00"/>
    <d v="2019-07-24T00:00:00"/>
    <x v="1"/>
    <x v="9"/>
    <x v="16"/>
    <s v="蚊取り線香皿、アルミホイル、サランラップ他"/>
    <n v="15"/>
    <s v="カインズ南砂町SUNAMO店"/>
    <m/>
    <n v="2741"/>
    <n v="201895"/>
  </r>
  <r>
    <d v="2019-08-07T00:00:00"/>
    <d v="2019-07-24T00:00:00"/>
    <x v="1"/>
    <x v="4"/>
    <x v="12"/>
    <s v="東京メトロ　西葛西↔南砂町(カインズ南砂町SUNAMO店)"/>
    <m/>
    <m/>
    <m/>
    <n v="340"/>
    <n v="201555"/>
  </r>
  <r>
    <d v="2019-08-07T00:00:00"/>
    <d v="2019-07-24T00:00:00"/>
    <x v="1"/>
    <x v="3"/>
    <x v="15"/>
    <s v="ウエットティシュー"/>
    <n v="15"/>
    <s v="ダイソーサニーモール西葛西店"/>
    <m/>
    <n v="324"/>
    <n v="201231"/>
  </r>
  <r>
    <d v="2019-08-07T00:00:00"/>
    <d v="2019-07-24T00:00:00"/>
    <x v="1"/>
    <x v="9"/>
    <x v="16"/>
    <s v="フードコンテナ"/>
    <n v="15"/>
    <s v="ダイソーサニーモール西葛西店"/>
    <m/>
    <n v="108"/>
    <n v="201123"/>
  </r>
  <r>
    <d v="2019-08-07T00:00:00"/>
    <d v="2019-07-25T00:00:00"/>
    <x v="1"/>
    <x v="9"/>
    <x v="16"/>
    <s v="キッチンタオル、ペーパータオル、コップ"/>
    <n v="16"/>
    <s v="オーケー 西葛西店"/>
    <m/>
    <n v="1248"/>
    <n v="199875"/>
  </r>
  <r>
    <d v="2019-08-07T00:00:00"/>
    <d v="2019-07-26T00:00:00"/>
    <x v="1"/>
    <x v="3"/>
    <x v="15"/>
    <s v="テーブル酢"/>
    <n v="16"/>
    <s v="イオン葛西店"/>
    <m/>
    <n v="199"/>
    <n v="199676"/>
  </r>
  <r>
    <d v="2019-08-07T00:00:00"/>
    <d v="2019-07-26T00:00:00"/>
    <x v="1"/>
    <x v="3"/>
    <x v="15"/>
    <s v="袋菓子（詰め合わせ）、袋菓子（その他）"/>
    <n v="17"/>
    <s v="イオン葛西店"/>
    <m/>
    <n v="5880"/>
    <n v="193796"/>
  </r>
  <r>
    <d v="2019-08-07T00:00:00"/>
    <d v="2019-07-27T00:00:00"/>
    <x v="1"/>
    <x v="9"/>
    <x v="16"/>
    <s v="ハンドソープ"/>
    <n v="17"/>
    <s v="オーケー 西葛西店"/>
    <m/>
    <n v="246"/>
    <n v="193550"/>
  </r>
  <r>
    <d v="2019-08-07T00:00:00"/>
    <d v="2019-07-27T00:00:00"/>
    <x v="1"/>
    <x v="3"/>
    <x v="15"/>
    <s v="水、お新香、紅ショウガ他"/>
    <n v="17"/>
    <s v="オーケー 西葛西店"/>
    <m/>
    <n v="6043"/>
    <n v="187507"/>
  </r>
  <r>
    <d v="2019-08-07T00:00:00"/>
    <d v="2019-07-27T00:00:00"/>
    <x v="1"/>
    <x v="3"/>
    <x v="15"/>
    <s v="フランクフルト、焼きそば、焼きおにぎり、餃子"/>
    <n v="17"/>
    <s v="オーケー 西葛西店"/>
    <m/>
    <n v="16110"/>
    <n v="171397"/>
  </r>
  <r>
    <d v="2019-08-07T00:00:00"/>
    <d v="2019-07-27T00:00:00"/>
    <x v="1"/>
    <x v="3"/>
    <x v="15"/>
    <s v="塩"/>
    <n v="17"/>
    <s v="オーケー 西葛西店"/>
    <m/>
    <n v="89"/>
    <n v="171308"/>
  </r>
  <r>
    <d v="2019-08-07T00:00:00"/>
    <d v="2019-07-27T00:00:00"/>
    <x v="1"/>
    <x v="9"/>
    <x v="16"/>
    <s v="レンジフード"/>
    <n v="17"/>
    <s v="オーケー 西葛西店"/>
    <m/>
    <n v="430"/>
    <n v="170878"/>
  </r>
  <r>
    <d v="2019-08-07T00:00:00"/>
    <d v="2019-07-27T00:00:00"/>
    <x v="1"/>
    <x v="3"/>
    <x v="15"/>
    <s v="氷、スイカ、ブロックベーコン、炒め油"/>
    <n v="18"/>
    <s v="オーケー 西葛西店"/>
    <m/>
    <n v="8259"/>
    <n v="162619"/>
  </r>
  <r>
    <d v="2019-08-07T00:00:00"/>
    <d v="2019-07-28T00:00:00"/>
    <x v="1"/>
    <x v="3"/>
    <x v="15"/>
    <s v="バームの夏まつり関連印刷物"/>
    <n v="19"/>
    <s v="荻原役員"/>
    <m/>
    <n v="2990"/>
    <n v="159629"/>
  </r>
  <r>
    <d v="2019-08-07T00:00:00"/>
    <d v="2019-07-07T00:00:00"/>
    <x v="1"/>
    <x v="3"/>
    <x v="15"/>
    <s v="スナック菓子"/>
    <n v="19"/>
    <s v="東京駅一番街森永のおかしなおかし屋さん"/>
    <m/>
    <n v="141"/>
    <n v="159488"/>
  </r>
  <r>
    <d v="2019-08-07T00:00:00"/>
    <d v="2019-07-07T00:00:00"/>
    <x v="1"/>
    <x v="3"/>
    <x v="15"/>
    <s v="ぬり絵他"/>
    <n v="20"/>
    <s v="テレアサショップ東京駅店"/>
    <m/>
    <n v="918"/>
    <n v="158570"/>
  </r>
  <r>
    <d v="2019-08-07T00:00:00"/>
    <d v="2019-07-07T00:00:00"/>
    <x v="1"/>
    <x v="3"/>
    <x v="15"/>
    <s v="シャボン玉"/>
    <n v="20"/>
    <s v="キャンドゥ メトロセンター3番街店"/>
    <m/>
    <n v="216"/>
    <n v="158354"/>
  </r>
  <r>
    <d v="2019-08-07T00:00:00"/>
    <d v="2019-07-09T00:00:00"/>
    <x v="1"/>
    <x v="3"/>
    <x v="15"/>
    <s v="コップ"/>
    <n v="20"/>
    <s v="HAPiNS アリオ葛西店"/>
    <m/>
    <n v="324"/>
    <n v="158030"/>
  </r>
  <r>
    <d v="2019-08-07T00:00:00"/>
    <d v="2019-07-09T00:00:00"/>
    <x v="1"/>
    <x v="3"/>
    <x v="15"/>
    <s v="光るブレスレット"/>
    <n v="21"/>
    <s v="ザ・ダイソー 島忠ホームズ葛西店"/>
    <m/>
    <n v="108"/>
    <n v="157922"/>
  </r>
  <r>
    <d v="2019-08-07T00:00:00"/>
    <d v="2019-07-25T00:00:00"/>
    <x v="1"/>
    <x v="3"/>
    <x v="15"/>
    <s v="光るブレスレット"/>
    <n v="21"/>
    <s v="ザ・ダイソー 島忠ホームズ葛西店"/>
    <m/>
    <n v="108"/>
    <n v="157814"/>
  </r>
  <r>
    <d v="2019-08-07T00:00:00"/>
    <d v="2019-07-21T00:00:00"/>
    <x v="1"/>
    <x v="3"/>
    <x v="15"/>
    <s v="菓子"/>
    <n v="21"/>
    <s v="ダイソー サニーモール西葛西店"/>
    <m/>
    <n v="108"/>
    <n v="157706"/>
  </r>
  <r>
    <d v="2019-08-07T00:00:00"/>
    <d v="2019-07-07T00:00:00"/>
    <x v="1"/>
    <x v="3"/>
    <x v="15"/>
    <s v="カード"/>
    <n v="22"/>
    <s v="ポケモンストア 東京駅店"/>
    <m/>
    <n v="324"/>
    <n v="157382"/>
  </r>
  <r>
    <d v="2019-08-07T00:00:00"/>
    <d v="2019-07-21T00:00:00"/>
    <x v="1"/>
    <x v="3"/>
    <x v="15"/>
    <s v="菓子"/>
    <n v="22"/>
    <s v="カルディコーヒーファーム 西葛西店"/>
    <m/>
    <n v="258"/>
    <n v="157124"/>
  </r>
  <r>
    <d v="2019-08-07T00:00:00"/>
    <d v="2019-07-08T00:00:00"/>
    <x v="1"/>
    <x v="3"/>
    <x v="15"/>
    <s v="BOXティッシュ"/>
    <n v="22"/>
    <s v="オーケー 西葛西店"/>
    <m/>
    <n v="308"/>
    <n v="156816"/>
  </r>
  <r>
    <d v="2019-08-07T00:00:00"/>
    <d v="2019-07-25T00:00:00"/>
    <x v="1"/>
    <x v="3"/>
    <x v="15"/>
    <s v="マスコット"/>
    <n v="23"/>
    <s v="illusie300 葛西アリオ店"/>
    <m/>
    <n v="324"/>
    <n v="156492"/>
  </r>
  <r>
    <d v="2019-08-07T00:00:00"/>
    <d v="2019-07-07T00:00:00"/>
    <x v="1"/>
    <x v="3"/>
    <x v="15"/>
    <s v="コーヒー他"/>
    <n v="23"/>
    <s v="カルディコーヒーファーム 西葛西店"/>
    <m/>
    <n v="838"/>
    <n v="155654"/>
  </r>
  <r>
    <d v="2019-08-07T00:00:00"/>
    <d v="2019-07-08T00:00:00"/>
    <x v="1"/>
    <x v="3"/>
    <x v="15"/>
    <s v="キャラクターグッズ他"/>
    <n v="23"/>
    <s v="illusie300 葛西アリオ店"/>
    <m/>
    <n v="648"/>
    <n v="155006"/>
  </r>
  <r>
    <d v="2019-08-07T00:00:00"/>
    <d v="2019-07-21T00:00:00"/>
    <x v="1"/>
    <x v="3"/>
    <x v="15"/>
    <s v="ジップロック"/>
    <n v="24"/>
    <s v="ニトリ 南砂店"/>
    <m/>
    <n v="185"/>
    <n v="154821"/>
  </r>
  <r>
    <d v="2019-08-08T00:00:00"/>
    <d v="2019-08-02T00:00:00"/>
    <x v="1"/>
    <x v="3"/>
    <x v="18"/>
    <s v="運動会分担金"/>
    <n v="24"/>
    <s v="宇喜田・小島地区自治連絡協議会"/>
    <m/>
    <n v="7800"/>
    <n v="147021"/>
  </r>
  <r>
    <d v="2019-08-12T00:00:00"/>
    <d v="2019-08-10T00:00:00"/>
    <x v="1"/>
    <x v="4"/>
    <x v="19"/>
    <s v="ローソンセレクト麦茶 2ℓ"/>
    <n v="24"/>
    <s v="ローソン西葛西店"/>
    <m/>
    <n v="183"/>
    <n v="146838"/>
  </r>
  <r>
    <d v="2019-08-12T00:00:00"/>
    <d v="2019-07-29T00:00:00"/>
    <x v="2"/>
    <x v="2"/>
    <x v="2"/>
    <s v="2019年07月　130kg×@50円"/>
    <n v="25"/>
    <s v="渡辺商店"/>
    <n v="6500"/>
    <m/>
    <n v="153338"/>
  </r>
  <r>
    <d v="2019-08-14T00:00:00"/>
    <d v="2019-08-09T00:00:00"/>
    <x v="1"/>
    <x v="4"/>
    <x v="19"/>
    <s v="お茶 2ℓ×3"/>
    <n v="18"/>
    <s v="オーケー 西葛西店"/>
    <m/>
    <n v="319"/>
    <n v="153019"/>
  </r>
  <r>
    <d v="2019-09-07T00:00:00"/>
    <d v="2019-08-31T00:00:00"/>
    <x v="1"/>
    <x v="9"/>
    <x v="16"/>
    <s v="カードリング、小判札、荷造りロープ他"/>
    <n v="26"/>
    <s v="カインズ南砂町SUNAMO店"/>
    <m/>
    <n v="2048"/>
    <n v="150971"/>
  </r>
  <r>
    <d v="2019-09-07T00:00:00"/>
    <d v="2019-08-31T00:00:00"/>
    <x v="1"/>
    <x v="4"/>
    <x v="12"/>
    <s v="東京メトロ　西葛西↔南砂町(カインズ南砂町SUNAMO店)"/>
    <m/>
    <m/>
    <m/>
    <n v="340"/>
    <n v="150631"/>
  </r>
  <r>
    <d v="2019-09-07T00:00:00"/>
    <d v="2019-08-29T00:00:00"/>
    <x v="1"/>
    <x v="1"/>
    <x v="20"/>
    <s v="③青い羽根募金"/>
    <n v="27"/>
    <s v="公益社団法 日本水難救済会"/>
    <m/>
    <n v="1000"/>
    <n v="149631"/>
  </r>
  <r>
    <d v="2019-09-07T00:00:00"/>
    <d v="2019-08-26T00:00:00"/>
    <x v="2"/>
    <x v="2"/>
    <x v="2"/>
    <s v="2019年08月　120kg×@50円"/>
    <n v="27"/>
    <s v="渡辺商店"/>
    <n v="6000"/>
    <m/>
    <n v="155631"/>
  </r>
  <r>
    <d v="2019-10-05T00:00:00"/>
    <d v="2019-09-26T00:00:00"/>
    <x v="1"/>
    <x v="3"/>
    <x v="21"/>
    <s v="防災DVD区返却切手代"/>
    <n v="28"/>
    <s v="西葛西駅前郵便局"/>
    <m/>
    <n v="140"/>
    <n v="155491"/>
  </r>
  <r>
    <d v="2019-10-05T00:00:00"/>
    <d v="2019-09-22T00:00:00"/>
    <x v="1"/>
    <x v="3"/>
    <x v="21"/>
    <s v="防災訓練関連印刷物"/>
    <n v="28"/>
    <s v="荻原役員"/>
    <m/>
    <n v="300"/>
    <n v="155191"/>
  </r>
  <r>
    <d v="2019-10-05T00:00:00"/>
    <d v="2019-09-09T00:00:00"/>
    <x v="1"/>
    <x v="9"/>
    <x v="16"/>
    <s v="画鋲：クリアープッシュピン、80個入り"/>
    <n v="28"/>
    <s v="ダイソー サニーモール西葛西店"/>
    <m/>
    <n v="108"/>
    <n v="155083"/>
  </r>
  <r>
    <d v="2019-10-05T00:00:00"/>
    <d v="2019-09-14T00:00:00"/>
    <x v="1"/>
    <x v="9"/>
    <x v="16"/>
    <s v="アルカリ電池：ボルテージマクセル、LR6(1)8P+2、1.5V、単3"/>
    <n v="29"/>
    <s v="ケーズデンキ西葛西店"/>
    <m/>
    <n v="615"/>
    <n v="154468"/>
  </r>
  <r>
    <d v="2019-10-05T00:00:00"/>
    <d v="2019-09-30T00:00:00"/>
    <x v="2"/>
    <x v="2"/>
    <x v="2"/>
    <s v="2019年09月　150kg×@50円"/>
    <n v="29"/>
    <s v="渡辺商店"/>
    <n v="7500"/>
    <m/>
    <n v="161968"/>
  </r>
  <r>
    <d v="2019-10-28T00:00:00"/>
    <d v="2019-10-28T00:00:00"/>
    <x v="1"/>
    <x v="4"/>
    <x v="22"/>
    <s v="サントリー緑茶 伊右衛門 2ℓ×2"/>
    <n v="30"/>
    <s v="オーケー 西葛西店"/>
    <m/>
    <n v="257"/>
    <n v="161711"/>
  </r>
  <r>
    <d v="2019-11-02T00:00:00"/>
    <d v="2019-10-29T00:00:00"/>
    <x v="2"/>
    <x v="2"/>
    <x v="2"/>
    <s v="2019年10月　120kg×@50円"/>
    <n v="30"/>
    <s v="渡辺商店"/>
    <n v="6000"/>
    <m/>
    <n v="167711"/>
  </r>
  <r>
    <d v="2019-11-23T00:00:00"/>
    <m/>
    <x v="1"/>
    <x v="5"/>
    <x v="8"/>
    <s v="弔慰金（120伊東淳吉様/11月19日逝去）"/>
    <m/>
    <m/>
    <m/>
    <n v="10000"/>
    <n v="157711"/>
  </r>
  <r>
    <d v="2019-11-23T00:00:00"/>
    <d v="2019-11-23T00:00:00"/>
    <x v="1"/>
    <x v="4"/>
    <x v="23"/>
    <s v="キリン生茶 2ℓ×2"/>
    <n v="30"/>
    <s v="オーケー 西葛西店"/>
    <m/>
    <n v="235"/>
    <n v="157476"/>
  </r>
  <r>
    <d v="2019-12-07T00:00:00"/>
    <d v="2019-12-12T00:00:00"/>
    <x v="1"/>
    <x v="1"/>
    <x v="24"/>
    <s v="1,697円（夏まつり募金）+13,773円（バザー）+5,000円"/>
    <n v="30"/>
    <s v="江戸川区社会福祉協議会"/>
    <m/>
    <n v="20470"/>
    <n v="137006"/>
  </r>
  <r>
    <d v="2019-12-07T00:00:00"/>
    <d v="2019-12-01T00:00:00"/>
    <x v="1"/>
    <x v="3"/>
    <x v="25"/>
    <s v="作業時飲み物　"/>
    <n v="31"/>
    <s v="ローソン西葛西店"/>
    <m/>
    <n v="688"/>
    <n v="136318"/>
  </r>
  <r>
    <d v="2019-12-07T00:00:00"/>
    <d v="2019-12-02T00:00:00"/>
    <x v="1"/>
    <x v="3"/>
    <x v="26"/>
    <s v="鏡餅 生切りもち特大40個入り 2kg"/>
    <n v="31"/>
    <s v="Amazon.co.jp"/>
    <m/>
    <n v="2196"/>
    <n v="134122"/>
  </r>
  <r>
    <d v="2019-12-07T00:00:00"/>
    <d v="2019-12-07T00:00:00"/>
    <x v="1"/>
    <x v="4"/>
    <x v="22"/>
    <s v="健康講座関連印刷物"/>
    <n v="32"/>
    <s v="荻原役員"/>
    <m/>
    <n v="110"/>
    <n v="134012"/>
  </r>
  <r>
    <d v="2019-12-07T00:00:00"/>
    <d v="2019-12-07T00:00:00"/>
    <x v="1"/>
    <x v="4"/>
    <x v="4"/>
    <s v="staffカード（自治会共通）"/>
    <n v="32"/>
    <s v="荻原役員"/>
    <m/>
    <n v="360"/>
    <n v="133652"/>
  </r>
  <r>
    <d v="2019-12-07T00:00:00"/>
    <d v="2019-12-07T00:00:00"/>
    <x v="1"/>
    <x v="4"/>
    <x v="23"/>
    <s v="健康講座関連印刷物"/>
    <n v="32"/>
    <s v="荻原役員"/>
    <m/>
    <n v="110"/>
    <n v="133542"/>
  </r>
  <r>
    <d v="2019-12-07T00:00:00"/>
    <d v="2019-12-07T00:00:00"/>
    <x v="1"/>
    <x v="4"/>
    <x v="4"/>
    <s v="クリスマス飾り、年末電飾配置図他"/>
    <n v="32"/>
    <s v="荻原役員"/>
    <m/>
    <n v="310"/>
    <n v="133232"/>
  </r>
  <r>
    <d v="2019-12-07T00:00:00"/>
    <d v="2019-11-01T00:00:00"/>
    <x v="1"/>
    <x v="3"/>
    <x v="27"/>
    <s v="交通費　秋葉原往復　電飾購入"/>
    <m/>
    <s v="荻原役員"/>
    <m/>
    <n v="400"/>
    <n v="132832"/>
  </r>
  <r>
    <d v="2019-12-07T00:00:00"/>
    <d v="2019-11-09T00:00:00"/>
    <x v="1"/>
    <x v="3"/>
    <x v="25"/>
    <s v="交通費　南砂町往復　電飾購入"/>
    <m/>
    <s v="荻原役員"/>
    <m/>
    <n v="340"/>
    <n v="132492"/>
  </r>
  <r>
    <d v="2019-12-07T00:00:00"/>
    <d v="2019-11-25T00:00:00"/>
    <x v="2"/>
    <x v="2"/>
    <x v="2"/>
    <s v="2019年11月　110kg×@50円"/>
    <n v="33"/>
    <s v="渡辺商店"/>
    <n v="5500"/>
    <m/>
    <n v="137992"/>
  </r>
  <r>
    <d v="2019-12-07T00:00:00"/>
    <d v="2019-11-01T00:00:00"/>
    <x v="1"/>
    <x v="3"/>
    <x v="27"/>
    <s v="クリスマスツリー電飾（チェーンライト）"/>
    <n v="33"/>
    <s v="ヨドバシカメラ 秋葉店"/>
    <m/>
    <n v="11740"/>
    <n v="126252"/>
  </r>
  <r>
    <d v="2019-12-07T00:00:00"/>
    <d v="2019-11-05T00:00:00"/>
    <x v="1"/>
    <x v="9"/>
    <x v="16"/>
    <s v="ロックタイ パチッとロック、中、11.5cm、200本入り"/>
    <n v="33"/>
    <s v="ダイソー サニーモール西葛西店"/>
    <m/>
    <n v="220"/>
    <n v="126032"/>
  </r>
  <r>
    <d v="2019-12-07T00:00:00"/>
    <d v="2019-11-07T00:00:00"/>
    <x v="1"/>
    <x v="3"/>
    <x v="27"/>
    <s v="オーナメント"/>
    <n v="33"/>
    <s v="ダイソー サニーモール西葛西店"/>
    <m/>
    <n v="1540"/>
    <n v="124492"/>
  </r>
  <r>
    <d v="2019-12-07T00:00:00"/>
    <d v="2019-11-08T00:00:00"/>
    <x v="1"/>
    <x v="3"/>
    <x v="27"/>
    <s v="生花 シクラメン 中4鉢、小6鉢"/>
    <n v="33"/>
    <s v="島忠ホームズ葛西店"/>
    <m/>
    <n v="7414"/>
    <n v="117078"/>
  </r>
  <r>
    <d v="2019-12-07T00:00:00"/>
    <d v="2019-11-08T00:00:00"/>
    <x v="1"/>
    <x v="3"/>
    <x v="27"/>
    <s v="オブジェ、ウインドポップ、オーナメント、リース、固定材料"/>
    <n v="34"/>
    <s v="島忠ホームズ葛西店"/>
    <m/>
    <n v="22191"/>
    <n v="94887"/>
  </r>
  <r>
    <d v="2019-12-07T00:00:00"/>
    <d v="2019-11-08T00:00:00"/>
    <x v="1"/>
    <x v="3"/>
    <x v="25"/>
    <s v="バックルコンテナ(中）、チェーンライト、防水シート他"/>
    <n v="34"/>
    <s v="島忠ホームズ葛西店"/>
    <m/>
    <n v="34382"/>
    <n v="60505"/>
  </r>
  <r>
    <d v="2019-12-07T00:00:00"/>
    <d v="2019-11-08T00:00:00"/>
    <x v="1"/>
    <x v="9"/>
    <x v="16"/>
    <s v="結束バンド、延長コード、カットテープ、ビニールテープ、タグ"/>
    <n v="34"/>
    <s v="島忠ホームズ葛西店"/>
    <m/>
    <n v="12433"/>
    <n v="48072"/>
  </r>
  <r>
    <d v="2019-12-07T00:00:00"/>
    <d v="2019-11-09T00:00:00"/>
    <x v="1"/>
    <x v="3"/>
    <x v="27"/>
    <s v="固定材料"/>
    <n v="34"/>
    <s v="ドイト南砂店"/>
    <m/>
    <n v="3141"/>
    <n v="44931"/>
  </r>
  <r>
    <d v="2019-12-07T00:00:00"/>
    <d v="2019-11-09T00:00:00"/>
    <x v="1"/>
    <x v="3"/>
    <x v="27"/>
    <s v="レンガブロック、フック"/>
    <n v="34"/>
    <s v="カインズ南砂町SUNAMO店"/>
    <m/>
    <n v="794"/>
    <n v="44137"/>
  </r>
  <r>
    <d v="2019-12-07T00:00:00"/>
    <d v="2019-11-09T00:00:00"/>
    <x v="1"/>
    <x v="3"/>
    <x v="25"/>
    <s v="チェーンライト"/>
    <n v="34"/>
    <s v="カインズ南砂町SUNAMO店"/>
    <m/>
    <n v="5980"/>
    <n v="38157"/>
  </r>
  <r>
    <d v="2019-12-07T00:00:00"/>
    <d v="2019-11-14T00:00:00"/>
    <x v="1"/>
    <x v="3"/>
    <x v="27"/>
    <s v="クリスマスリース"/>
    <n v="34"/>
    <s v="島忠ホームズ葛西店"/>
    <m/>
    <n v="1958"/>
    <n v="36199"/>
  </r>
  <r>
    <d v="2019-12-07T00:00:00"/>
    <d v="2019-11-14T00:00:00"/>
    <x v="1"/>
    <x v="9"/>
    <x v="16"/>
    <s v="接着剤、分配コード、インシュロック"/>
    <n v="34"/>
    <s v="島忠ホームズ葛西店"/>
    <m/>
    <n v="4612"/>
    <n v="31587"/>
  </r>
  <r>
    <d v="2019-12-07T00:00:00"/>
    <d v="2019-11-21T00:00:00"/>
    <x v="1"/>
    <x v="3"/>
    <x v="27"/>
    <s v="クリスマスガーランド"/>
    <n v="34"/>
    <s v="ダイソー サニーモール西葛西店"/>
    <m/>
    <n v="220"/>
    <n v="31367"/>
  </r>
  <r>
    <d v="2019-12-07T00:00:00"/>
    <d v="2019-11-29T00:00:00"/>
    <x v="1"/>
    <x v="3"/>
    <x v="25"/>
    <s v="防水シート"/>
    <n v="34"/>
    <s v="キャンドゥ メトロセンター3番街店"/>
    <m/>
    <n v="110"/>
    <n v="31257"/>
  </r>
  <r>
    <d v="2019-12-07T00:00:00"/>
    <d v="2019-11-29T00:00:00"/>
    <x v="1"/>
    <x v="9"/>
    <x v="16"/>
    <s v="インシュロック"/>
    <n v="34"/>
    <s v="キャンドゥ メトロセンター3番街店"/>
    <m/>
    <n v="220"/>
    <n v="31037"/>
  </r>
  <r>
    <d v="2019-12-07T00:00:00"/>
    <d v="2019-12-02T00:00:00"/>
    <x v="1"/>
    <x v="3"/>
    <x v="25"/>
    <s v="防水シート"/>
    <n v="35"/>
    <s v="ダイソー サニーモール西葛西店"/>
    <m/>
    <n v="220"/>
    <n v="30817"/>
  </r>
  <r>
    <d v="2019-12-07T00:00:00"/>
    <d v="2019-12-02T00:00:00"/>
    <x v="1"/>
    <x v="9"/>
    <x v="16"/>
    <s v="インシュロック、ビニールテープ"/>
    <n v="35"/>
    <s v="ダイソー サニーモール西葛西店"/>
    <m/>
    <n v="440"/>
    <n v="30377"/>
  </r>
  <r>
    <d v="2019-12-07T00:00:00"/>
    <d v="2019-11-26T00:00:00"/>
    <x v="3"/>
    <x v="0"/>
    <x v="0"/>
    <s v="預金口座より手許現金引き出し　200,000円"/>
    <m/>
    <m/>
    <n v="200000"/>
    <m/>
    <n v="230377"/>
  </r>
  <r>
    <d v="2020-01-04T00:00:00"/>
    <d v="2019-12-20T00:00:00"/>
    <x v="1"/>
    <x v="3"/>
    <x v="26"/>
    <s v="寄せ植え、しめ飾り、橙、巻色上質紙、両面テープ"/>
    <n v="35"/>
    <s v="島忠ホームズ葛西店"/>
    <m/>
    <n v="7333"/>
    <n v="223044"/>
  </r>
  <r>
    <d v="2020-01-04T00:00:00"/>
    <d v="2019-12-20T00:00:00"/>
    <x v="1"/>
    <x v="3"/>
    <x v="26"/>
    <s v="正月飾り"/>
    <n v="35"/>
    <s v="ザ・ダイソー 島忠ホームズ葛西店"/>
    <m/>
    <n v="220"/>
    <n v="222824"/>
  </r>
  <r>
    <d v="2020-01-04T00:00:00"/>
    <d v="2020-01-08T00:00:00"/>
    <x v="1"/>
    <x v="3"/>
    <x v="26"/>
    <s v="門松"/>
    <n v="37"/>
    <s v="富士造園"/>
    <m/>
    <n v="51700"/>
    <n v="171124"/>
  </r>
  <r>
    <d v="2020-01-04T00:00:00"/>
    <d v="2019-12-28T00:00:00"/>
    <x v="1"/>
    <x v="5"/>
    <x v="28"/>
    <s v="自治会忘年会食材"/>
    <n v="35"/>
    <s v="オーケー 西葛西店"/>
    <m/>
    <n v="12850"/>
    <n v="158274"/>
  </r>
  <r>
    <d v="2020-01-04T00:00:00"/>
    <d v="2019-12-26T00:00:00"/>
    <x v="1"/>
    <x v="3"/>
    <x v="26"/>
    <s v="巻紙上質紙"/>
    <n v="36"/>
    <s v="島忠ホームズ葛西店"/>
    <m/>
    <n v="250"/>
    <n v="158024"/>
  </r>
  <r>
    <d v="2020-01-04T00:00:00"/>
    <d v="2019-12-29T00:00:00"/>
    <x v="1"/>
    <x v="3"/>
    <x v="25"/>
    <s v="作業時飲み物　"/>
    <n v="36"/>
    <s v="ローソン西葛西店"/>
    <m/>
    <n v="675"/>
    <n v="157349"/>
  </r>
  <r>
    <d v="2020-01-04T00:00:00"/>
    <d v="2020-01-04T00:00:00"/>
    <x v="1"/>
    <x v="3"/>
    <x v="29"/>
    <s v="飲み物　"/>
    <n v="36"/>
    <s v="株式会社カクヤス"/>
    <m/>
    <n v="17525"/>
    <n v="139824"/>
  </r>
  <r>
    <d v="2020-02-01T00:00:00"/>
    <d v="2020-01-12T00:00:00"/>
    <x v="1"/>
    <x v="3"/>
    <x v="29"/>
    <s v="おつまみ"/>
    <n v="38"/>
    <s v="オーケー 西葛西店"/>
    <m/>
    <n v="11582"/>
    <n v="128242"/>
  </r>
  <r>
    <d v="2020-02-01T00:00:00"/>
    <d v="2020-01-05T00:00:00"/>
    <x v="1"/>
    <x v="3"/>
    <x v="29"/>
    <s v="雑貨 薬味皿他"/>
    <n v="38"/>
    <s v="カインズ南砂町SUNAMO店"/>
    <m/>
    <n v="932"/>
    <n v="127310"/>
  </r>
  <r>
    <d v="2020-02-01T00:00:00"/>
    <d v="2020-01-05T00:00:00"/>
    <x v="1"/>
    <x v="3"/>
    <x v="29"/>
    <s v="雑貨 スプーントング他"/>
    <n v="38"/>
    <s v="キャンドゥ メトロセンター3番街店"/>
    <m/>
    <n v="440"/>
    <n v="126870"/>
  </r>
  <r>
    <d v="2020-02-01T00:00:00"/>
    <d v="2020-01-18T00:00:00"/>
    <x v="1"/>
    <x v="3"/>
    <x v="26"/>
    <s v="配置図印刷代"/>
    <n v="39"/>
    <s v="荻原役員"/>
    <m/>
    <n v="70"/>
    <n v="126800"/>
  </r>
  <r>
    <d v="2020-02-01T00:00:00"/>
    <d v="2020-01-18T00:00:00"/>
    <x v="1"/>
    <x v="3"/>
    <x v="30"/>
    <s v="掲示物印刷代"/>
    <n v="39"/>
    <s v="荻原役員"/>
    <m/>
    <n v="100"/>
    <n v="126700"/>
  </r>
  <r>
    <d v="2020-02-01T00:00:00"/>
    <d v="2020-01-18T00:00:00"/>
    <x v="1"/>
    <x v="3"/>
    <x v="29"/>
    <s v="掲示物印刷代"/>
    <n v="39"/>
    <s v="荻原役員"/>
    <m/>
    <n v="650"/>
    <n v="126050"/>
  </r>
  <r>
    <d v="2020-02-01T00:00:00"/>
    <d v="2020-01-08T00:00:00"/>
    <x v="1"/>
    <x v="5"/>
    <x v="31"/>
    <s v="葛西地区新年顔合わせ会会費　1名×5,000円"/>
    <n v="40"/>
    <s v="葛西地区自治会連合会"/>
    <m/>
    <n v="5000"/>
    <n v="121050"/>
  </r>
  <r>
    <d v="2020-02-01T00:00:00"/>
    <d v="2020-01-08T00:00:00"/>
    <x v="1"/>
    <x v="4"/>
    <x v="12"/>
    <s v="葛西地区新年顔合わせ会（大手町→淡路町・小川町→船堀）"/>
    <m/>
    <m/>
    <m/>
    <n v="318"/>
    <n v="120732"/>
  </r>
  <r>
    <d v="2020-02-01T00:00:00"/>
    <d v="2020-01-08T00:00:00"/>
    <x v="1"/>
    <x v="4"/>
    <x v="12"/>
    <s v="葛西地区新年顔合わせ会（船堀→西葛西3丁目）"/>
    <m/>
    <m/>
    <m/>
    <n v="210"/>
    <n v="120522"/>
  </r>
  <r>
    <d v="2020-02-01T00:00:00"/>
    <d v="2020-01-12T00:00:00"/>
    <x v="1"/>
    <x v="3"/>
    <x v="29"/>
    <s v="オードブル Mサイズ×3"/>
    <n v="40"/>
    <s v="キッチンオリジン西葛西店"/>
    <m/>
    <n v="11401"/>
    <n v="109121"/>
  </r>
  <r>
    <d v="2020-02-01T00:00:00"/>
    <m/>
    <x v="1"/>
    <x v="5"/>
    <x v="8"/>
    <s v="弔慰金（511小野澤 宏誌様/1月15日逝去）"/>
    <m/>
    <m/>
    <m/>
    <n v="10000"/>
    <n v="99121"/>
  </r>
  <r>
    <d v="2020-02-01T00:00:00"/>
    <d v="2019-12-30T00:00:00"/>
    <x v="2"/>
    <x v="2"/>
    <x v="2"/>
    <s v="2019年12月　140kg×@50円"/>
    <n v="40"/>
    <s v="渡辺商店"/>
    <n v="7000"/>
    <m/>
    <n v="106121"/>
  </r>
  <r>
    <d v="2020-02-15T00:00:00"/>
    <m/>
    <x v="1"/>
    <x v="5"/>
    <x v="8"/>
    <s v="弔慰金（317水落 富子様/2月10日逝去）"/>
    <m/>
    <m/>
    <m/>
    <n v="10000"/>
    <n v="96121"/>
  </r>
  <r>
    <d v="2020-03-07T00:00:00"/>
    <d v="2020-02-15T00:00:00"/>
    <x v="1"/>
    <x v="3"/>
    <x v="32"/>
    <s v="生花"/>
    <n v="40"/>
    <s v="東京フラワーマーケット西葛西メトロ店"/>
    <m/>
    <n v="1600"/>
    <n v="94521"/>
  </r>
  <r>
    <d v="2020-03-07T00:00:00"/>
    <d v="2020-02-09T00:00:00"/>
    <x v="1"/>
    <x v="3"/>
    <x v="32"/>
    <s v="屏風"/>
    <n v="41"/>
    <s v="イオン葛西店"/>
    <m/>
    <n v="1298"/>
    <n v="93223"/>
  </r>
  <r>
    <d v="2020-03-07T00:00:00"/>
    <d v="2020-01-21T00:00:00"/>
    <x v="1"/>
    <x v="4"/>
    <x v="4"/>
    <s v="21回迷走クイズ＆ニュースポーツ申し込み"/>
    <n v="41"/>
    <s v="荻原役員"/>
    <m/>
    <n v="180"/>
    <n v="93043"/>
  </r>
  <r>
    <d v="2020-03-07T00:00:00"/>
    <d v="2020-01-24T00:00:00"/>
    <x v="1"/>
    <x v="4"/>
    <x v="4"/>
    <s v="29回陸上競技会急告(中止)"/>
    <n v="41"/>
    <s v="荻原役員"/>
    <m/>
    <n v="20"/>
    <n v="93023"/>
  </r>
  <r>
    <d v="2020-03-07T00:00:00"/>
    <d v="2020-02-11T00:00:00"/>
    <x v="1"/>
    <x v="3"/>
    <x v="32"/>
    <s v="雛飾り配置図印刷費"/>
    <n v="41"/>
    <s v="荻原役員"/>
    <m/>
    <n v="160"/>
    <n v="92863"/>
  </r>
  <r>
    <d v="2020-03-07T00:00:00"/>
    <d v="2020-02-14T00:00:00"/>
    <x v="1"/>
    <x v="4"/>
    <x v="12"/>
    <s v="防犯功労者表彰式（西葛西3丁目↔船堀）"/>
    <n v="42"/>
    <m/>
    <m/>
    <n v="420"/>
    <n v="92443"/>
  </r>
  <r>
    <d v="2020-03-07T00:00:00"/>
    <d v="2020-03-11T00:00:00"/>
    <x v="1"/>
    <x v="5"/>
    <x v="33"/>
    <s v="ばーむ句会"/>
    <n v="43"/>
    <s v="ばーむ句会　脇谷義之"/>
    <m/>
    <n v="4900"/>
    <n v="87543"/>
  </r>
  <r>
    <d v="2020-03-07T00:00:00"/>
    <d v="2020-03-11T00:00:00"/>
    <x v="1"/>
    <x v="5"/>
    <x v="33"/>
    <s v="麺's クラブ"/>
    <n v="43"/>
    <s v="麺's クラブ　酒井貴生"/>
    <m/>
    <n v="5000"/>
    <n v="82543"/>
  </r>
  <r>
    <d v="2020-03-07T00:00:00"/>
    <d v="2020-02-17T00:00:00"/>
    <x v="1"/>
    <x v="4"/>
    <x v="19"/>
    <s v="おーいお茶緑茶ティーバック　２"/>
    <n v="44"/>
    <s v="フジマート西葛西店"/>
    <m/>
    <n v="396"/>
    <n v="82147"/>
  </r>
  <r>
    <d v="2020-03-07T00:00:00"/>
    <d v="2020-01-27T00:00:00"/>
    <x v="2"/>
    <x v="2"/>
    <x v="2"/>
    <s v="2020年1月　100kg×@50円"/>
    <n v="44"/>
    <s v="渡辺商店"/>
    <n v="5000"/>
    <m/>
    <n v="87147"/>
  </r>
  <r>
    <d v="2020-03-07T00:00:00"/>
    <d v="2020-02-24T00:00:00"/>
    <x v="2"/>
    <x v="2"/>
    <x v="2"/>
    <s v="2020年2月　100kg×@50円"/>
    <n v="44"/>
    <s v="渡辺商店"/>
    <n v="5000"/>
    <m/>
    <n v="92147"/>
  </r>
  <r>
    <d v="2020-04-04T00:00:00"/>
    <d v="2020-03-13T00:00:00"/>
    <x v="1"/>
    <x v="9"/>
    <x v="16"/>
    <s v="PEクロステープ、ジェルボールペン、粘着剤剥がし他"/>
    <n v="45"/>
    <s v="カインズ南砂町SUNAMO店"/>
    <m/>
    <n v="5488"/>
    <n v="86659"/>
  </r>
  <r>
    <d v="2020-04-04T00:00:00"/>
    <d v="2020-03-13T00:00:00"/>
    <x v="1"/>
    <x v="4"/>
    <x v="12"/>
    <s v="共通備品購入（カインズ南砂町）（西葛西↔南砂町）"/>
    <n v="45"/>
    <m/>
    <m/>
    <n v="340"/>
    <n v="86319"/>
  </r>
  <r>
    <d v="2020-04-04T00:00:00"/>
    <d v="2020-03-30T00:00:00"/>
    <x v="2"/>
    <x v="2"/>
    <x v="2"/>
    <s v="2020年3月　110kg×@50円"/>
    <n v="45"/>
    <s v="渡辺商店"/>
    <n v="5500"/>
    <m/>
    <n v="91819"/>
  </r>
  <r>
    <m/>
    <m/>
    <x v="4"/>
    <x v="0"/>
    <x v="0"/>
    <m/>
    <m/>
    <m/>
    <m/>
    <m/>
    <m/>
  </r>
  <r>
    <s v="銀行預金出納帳 (2019/4/1～2020/3/31)"/>
    <m/>
    <x v="4"/>
    <x v="0"/>
    <x v="0"/>
    <m/>
    <m/>
    <m/>
    <m/>
    <m/>
    <m/>
  </r>
  <r>
    <s v="処理日"/>
    <s v="領収書等月日"/>
    <x v="5"/>
    <x v="11"/>
    <x v="34"/>
    <s v="摘要"/>
    <s v="領収書等貼付ページ"/>
    <s v="購入先/支払先等"/>
    <s v="収入"/>
    <s v="支出"/>
    <s v="残高"/>
  </r>
  <r>
    <d v="2019-04-01T00:00:00"/>
    <m/>
    <x v="0"/>
    <x v="0"/>
    <x v="0"/>
    <s v="前期末預金口座残高"/>
    <m/>
    <m/>
    <n v="1320693"/>
    <m/>
    <n v="1320693"/>
  </r>
  <r>
    <d v="2019-05-21T00:00:00"/>
    <d v="2019-05-21T00:00:00"/>
    <x v="2"/>
    <x v="2"/>
    <x v="35"/>
    <s v="4,050 kg× @6円"/>
    <m/>
    <s v="江戸川区環境部清掃課ごみ減量係"/>
    <n v="24300"/>
    <m/>
    <n v="1344993"/>
  </r>
  <r>
    <d v="2019-06-20T00:00:00"/>
    <d v="2019-06-20T00:00:00"/>
    <x v="3"/>
    <x v="0"/>
    <x v="0"/>
    <s v="自治会運営会議手元現金の出金"/>
    <m/>
    <m/>
    <m/>
    <n v="200000"/>
    <n v="1144993"/>
  </r>
  <r>
    <d v="2019-06-24T00:00:00"/>
    <d v="2019-06-24T00:00:00"/>
    <x v="2"/>
    <x v="12"/>
    <x v="36"/>
    <s v="刊行物配布委託料"/>
    <m/>
    <m/>
    <n v="130800"/>
    <m/>
    <n v="1275793"/>
  </r>
  <r>
    <d v="2019-06-24T00:00:00"/>
    <d v="2019-06-11T00:00:00"/>
    <x v="1"/>
    <x v="13"/>
    <x v="37"/>
    <s v="葛西地区自治会連合会分担金"/>
    <n v="9"/>
    <s v="葛西地区自治会連合会"/>
    <m/>
    <n v="11990"/>
    <n v="1263803"/>
  </r>
  <r>
    <d v="2019-06-24T00:00:00"/>
    <d v="2019-06-11T00:00:00"/>
    <x v="1"/>
    <x v="13"/>
    <x v="38"/>
    <s v="社会福祉協議会正会員会費"/>
    <n v="9"/>
    <s v="江戸川区社会福祉協議会"/>
    <m/>
    <n v="2180"/>
    <n v="1261623"/>
  </r>
  <r>
    <d v="2019-06-24T00:00:00"/>
    <d v="2019-06-11T00:00:00"/>
    <x v="1"/>
    <x v="13"/>
    <x v="39"/>
    <s v="青少年育成葛西第一地区委員会助成金"/>
    <n v="9"/>
    <s v="青少年育成葛西第一地区委員会"/>
    <m/>
    <n v="4360"/>
    <n v="1257263"/>
  </r>
  <r>
    <d v="2019-06-24T00:00:00"/>
    <d v="2019-06-11T00:00:00"/>
    <x v="1"/>
    <x v="13"/>
    <x v="40"/>
    <s v="葛西まつり分担金"/>
    <n v="9"/>
    <s v="葛西地区自治会連合会"/>
    <m/>
    <n v="6540"/>
    <n v="1250723"/>
  </r>
  <r>
    <d v="2019-06-24T00:00:00"/>
    <d v="2019-06-11T00:00:00"/>
    <x v="1"/>
    <x v="13"/>
    <x v="41"/>
    <s v="葛西防犯カメラの会分担金"/>
    <n v="9"/>
    <s v="葛西防犯カメラの会"/>
    <m/>
    <n v="6540"/>
    <n v="1244183"/>
  </r>
  <r>
    <d v="2019-06-24T00:00:00"/>
    <d v="2019-06-24T00:00:00"/>
    <x v="1"/>
    <x v="14"/>
    <x v="42"/>
    <s v="振込手数料"/>
    <m/>
    <m/>
    <m/>
    <n v="864"/>
    <n v="1243319"/>
  </r>
  <r>
    <d v="2019-06-27T00:00:00"/>
    <d v="2019-06-27T00:00:00"/>
    <x v="2"/>
    <x v="15"/>
    <x v="43"/>
    <s v="第33期コミュニティー費"/>
    <m/>
    <m/>
    <n v="500000"/>
    <m/>
    <n v="1743319"/>
  </r>
  <r>
    <d v="2019-06-27T00:00:00"/>
    <d v="2019-06-27T00:00:00"/>
    <x v="1"/>
    <x v="16"/>
    <x v="44"/>
    <s v="第33期コピー機使用料"/>
    <m/>
    <m/>
    <m/>
    <n v="45480"/>
    <n v="1697839"/>
  </r>
  <r>
    <d v="2019-06-27T00:00:00"/>
    <d v="2019-06-27T00:00:00"/>
    <x v="1"/>
    <x v="14"/>
    <x v="42"/>
    <s v="振込手数料"/>
    <m/>
    <m/>
    <m/>
    <n v="540"/>
    <n v="1697299"/>
  </r>
  <r>
    <d v="2019-07-16T00:00:00"/>
    <d v="2019-07-16T00:00:00"/>
    <x v="1"/>
    <x v="17"/>
    <x v="45"/>
    <s v="令和元年度葛西防犯協会支部会費"/>
    <n v="25"/>
    <s v="葛西防犯協会"/>
    <m/>
    <n v="7630"/>
    <n v="1689669"/>
  </r>
  <r>
    <d v="2019-07-16T00:00:00"/>
    <d v="2019-07-16T00:00:00"/>
    <x v="1"/>
    <x v="14"/>
    <x v="42"/>
    <s v="振込手数料"/>
    <m/>
    <m/>
    <m/>
    <n v="540"/>
    <n v="1689129"/>
  </r>
  <r>
    <d v="2019-07-22T00:00:00"/>
    <d v="2019-07-22T00:00:00"/>
    <x v="1"/>
    <x v="18"/>
    <x v="46"/>
    <s v="損保ジャパン日本興亜自治会活動保険保険料"/>
    <n v="26"/>
    <s v="株式会社 ベストアドバイス"/>
    <m/>
    <n v="33354"/>
    <n v="1655775"/>
  </r>
  <r>
    <d v="2019-07-22T00:00:00"/>
    <d v="2019-07-22T00:00:00"/>
    <x v="1"/>
    <x v="14"/>
    <x v="42"/>
    <s v="振込手数料"/>
    <m/>
    <m/>
    <m/>
    <n v="756"/>
    <n v="1655019"/>
  </r>
  <r>
    <d v="2019-08-14T00:00:00"/>
    <d v="2019-08-14T00:00:00"/>
    <x v="2"/>
    <x v="19"/>
    <x v="47"/>
    <s v="①夏まつり（東京葬祭）"/>
    <m/>
    <s v="株式会社東京葬祭"/>
    <n v="30000"/>
    <m/>
    <n v="1685019"/>
  </r>
  <r>
    <d v="2019-08-19T00:00:00"/>
    <d v="2019-08-19T00:00:00"/>
    <x v="2"/>
    <x v="20"/>
    <x v="48"/>
    <s v="銀行利息*"/>
    <m/>
    <s v="三菱UFJ銀行"/>
    <n v="6"/>
    <m/>
    <n v="1685025"/>
  </r>
  <r>
    <d v="2019-09-09T00:00:00"/>
    <d v="2019-09-09T00:00:00"/>
    <x v="2"/>
    <x v="19"/>
    <x v="49"/>
    <s v="②防災訓練（東京葬祭)"/>
    <m/>
    <s v="株式会社東京葬祭"/>
    <n v="30000"/>
    <m/>
    <n v="1715025"/>
  </r>
  <r>
    <d v="2019-09-09T00:00:00"/>
    <d v="2019-09-09T00:00:00"/>
    <x v="2"/>
    <x v="19"/>
    <x v="50"/>
    <s v="③運動会（東京葬祭）"/>
    <m/>
    <s v="株式会社東京葬祭"/>
    <n v="30000"/>
    <m/>
    <n v="1745025"/>
  </r>
  <r>
    <d v="2019-10-28T00:00:00"/>
    <d v="2019-10-28T00:00:00"/>
    <x v="1"/>
    <x v="17"/>
    <x v="51"/>
    <s v="令和元年度葛西防犯協会特別賛助会費"/>
    <n v="31"/>
    <s v="葛西防犯協会"/>
    <m/>
    <n v="5000"/>
    <n v="1740025"/>
  </r>
  <r>
    <d v="2019-10-28T00:00:00"/>
    <d v="2019-10-28T00:00:00"/>
    <x v="1"/>
    <x v="14"/>
    <x v="42"/>
    <s v="振込手数料"/>
    <m/>
    <m/>
    <m/>
    <n v="550"/>
    <n v="1739475"/>
  </r>
  <r>
    <d v="2019-11-25T00:00:00"/>
    <d v="2019-11-25T00:00:00"/>
    <x v="2"/>
    <x v="2"/>
    <x v="52"/>
    <s v="4,600 kg× @6円"/>
    <m/>
    <s v="江戸川区環境部清掃課ごみ減量係"/>
    <n v="27600"/>
    <m/>
    <n v="1767075"/>
  </r>
  <r>
    <d v="2019-11-26T00:00:00"/>
    <d v="2019-11-26T00:00:00"/>
    <x v="3"/>
    <x v="0"/>
    <x v="0"/>
    <s v="自治会運営会議手元現金の出金"/>
    <m/>
    <m/>
    <m/>
    <n v="200000"/>
    <n v="1567075"/>
  </r>
  <r>
    <d v="2019-12-18T00:00:00"/>
    <d v="2019-12-18T00:00:00"/>
    <x v="2"/>
    <x v="19"/>
    <x v="53"/>
    <s v="④バームの新年会（東京葬祭）"/>
    <m/>
    <s v="株式会社東京葬祭"/>
    <n v="30000"/>
    <m/>
    <n v="1597075"/>
  </r>
  <r>
    <d v="2020-02-17T00:00:00"/>
    <d v="2020-02-17T00:00:00"/>
    <x v="2"/>
    <x v="20"/>
    <x v="48"/>
    <s v="銀行利息*"/>
    <m/>
    <s v="三菱UFJ銀行"/>
    <n v="7"/>
    <m/>
    <n v="1597082"/>
  </r>
  <r>
    <d v="2020-02-17T00:00:00"/>
    <d v="2020-02-17T00:00:00"/>
    <x v="2"/>
    <x v="19"/>
    <x v="54"/>
    <s v="⑤自治会バザー（東京葬祭）"/>
    <m/>
    <s v="株式会社東京葬祭"/>
    <n v="30000"/>
    <m/>
    <n v="1627082"/>
  </r>
  <r>
    <m/>
    <m/>
    <x v="4"/>
    <x v="0"/>
    <x v="0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ﾋﾟﾎﾞｯﾄﾃｰﾌﾞﾙ1" cacheId="8" applyNumberFormats="0" applyBorderFormats="0" applyFontFormats="0" applyPatternFormats="0" applyAlignmentFormats="0" applyWidthHeightFormats="1" dataCaption="データ" updatedVersion="6" minRefreshableVersion="3" showMultipleLabel="0" showMemberPropertyTips="0" useAutoFormatting="1" itemPrintTitles="1" createdVersion="5" indent="0" compact="0" compactData="0" gridDropZones="1">
  <location ref="A4:E78" firstHeaderRow="1" firstDataRow="2" firstDataCol="3"/>
  <pivotFields count="11">
    <pivotField compact="0" outline="0" showAll="0" defaultSubtotal="0"/>
    <pivotField compact="0" outline="0" showAll="0" defaultSubtotal="0"/>
    <pivotField axis="axisRow" compact="0" outline="0" subtotalTop="0" multipleItemSelectionAllowed="1" showAll="0" includeNewItemsInFilter="1" sortType="descending" rankBy="0" defaultSubtotal="0">
      <items count="7">
        <item h="1" x="4"/>
        <item x="2"/>
        <item h="1" x="5"/>
        <item x="1"/>
        <item h="1" m="1" x="6"/>
        <item x="0"/>
        <item h="1" x="3"/>
      </items>
    </pivotField>
    <pivotField axis="axisRow" compact="0" outline="0" subtotalTop="0" showAll="0" includeNewItemsInFilter="1" sortType="ascending" rankBy="0">
      <items count="23">
        <item x="15"/>
        <item x="13"/>
        <item x="12"/>
        <item x="6"/>
        <item x="8"/>
        <item x="17"/>
        <item x="2"/>
        <item x="20"/>
        <item x="3"/>
        <item x="18"/>
        <item x="1"/>
        <item x="4"/>
        <item x="16"/>
        <item x="19"/>
        <item x="10"/>
        <item x="7"/>
        <item m="1" x="21"/>
        <item x="9"/>
        <item x="5"/>
        <item x="14"/>
        <item x="11"/>
        <item h="1" x="0"/>
        <item t="default"/>
      </items>
    </pivotField>
    <pivotField axis="axisRow" compact="0" outline="0" showAll="0" sortType="ascending" defaultSubtotal="0">
      <items count="72">
        <item x="8"/>
        <item x="5"/>
        <item x="14"/>
        <item x="47"/>
        <item m="1" x="61"/>
        <item x="3"/>
        <item m="1" x="62"/>
        <item x="1"/>
        <item x="7"/>
        <item x="9"/>
        <item x="6"/>
        <item x="49"/>
        <item x="50"/>
        <item x="15"/>
        <item x="20"/>
        <item x="53"/>
        <item m="1" x="68"/>
        <item x="13"/>
        <item x="28"/>
        <item x="21"/>
        <item x="18"/>
        <item x="31"/>
        <item x="54"/>
        <item x="33"/>
        <item x="27"/>
        <item x="24"/>
        <item x="25"/>
        <item x="30"/>
        <item m="1" x="64"/>
        <item m="1" x="59"/>
        <item x="26"/>
        <item x="29"/>
        <item x="32"/>
        <item x="2"/>
        <item x="4"/>
        <item x="10"/>
        <item m="1" x="67"/>
        <item x="19"/>
        <item x="40"/>
        <item m="1" x="66"/>
        <item x="37"/>
        <item m="1" x="56"/>
        <item x="41"/>
        <item m="1" x="63"/>
        <item x="36"/>
        <item m="1" x="58"/>
        <item x="48"/>
        <item x="22"/>
        <item x="23"/>
        <item x="12"/>
        <item x="38"/>
        <item m="1" x="70"/>
        <item x="35"/>
        <item x="52"/>
        <item x="11"/>
        <item m="1" x="55"/>
        <item m="1" x="71"/>
        <item x="42"/>
        <item m="1" x="57"/>
        <item x="39"/>
        <item m="1" x="69"/>
        <item x="46"/>
        <item m="1" x="60"/>
        <item x="44"/>
        <item x="43"/>
        <item m="1" x="65"/>
        <item x="17"/>
        <item x="16"/>
        <item x="34"/>
        <item x="45"/>
        <item x="51"/>
        <item x="0"/>
      </items>
    </pivotField>
    <pivotField compact="0" outline="0" subtotalTop="0" showAll="0" includeNewItemsInFilter="1"/>
    <pivotField compact="0" outline="0" showAll="0" defaultSubtotal="0"/>
    <pivotField compact="0" outline="0" showAll="0" defaultSubtotal="0"/>
    <pivotField dataField="1" compact="0" outline="0" subtotalTop="0" showAll="0" includeNewItemsInFilter="1"/>
    <pivotField dataField="1" compact="0" outline="0" subtotalTop="0" showAll="0" includeNewItemsInFilter="1"/>
    <pivotField compact="0" outline="0" showAll="0" defaultSubtotal="0"/>
  </pivotFields>
  <rowFields count="3">
    <field x="2"/>
    <field x="3"/>
    <field x="4"/>
  </rowFields>
  <rowItems count="73">
    <i>
      <x v="1"/>
      <x/>
      <x v="64"/>
    </i>
    <i t="default" r="1">
      <x/>
    </i>
    <i r="1">
      <x v="2"/>
      <x v="44"/>
    </i>
    <i t="default" r="1">
      <x v="2"/>
    </i>
    <i r="1">
      <x v="4"/>
      <x v="2"/>
    </i>
    <i t="default" r="1">
      <x v="4"/>
    </i>
    <i r="1">
      <x v="6"/>
      <x v="33"/>
    </i>
    <i r="2">
      <x v="52"/>
    </i>
    <i r="2">
      <x v="53"/>
    </i>
    <i t="default" r="1">
      <x v="6"/>
    </i>
    <i r="1">
      <x v="7"/>
      <x v="46"/>
    </i>
    <i t="default" r="1">
      <x v="7"/>
    </i>
    <i r="1">
      <x v="13"/>
      <x v="3"/>
    </i>
    <i r="2">
      <x v="11"/>
    </i>
    <i r="2">
      <x v="12"/>
    </i>
    <i r="2">
      <x v="15"/>
    </i>
    <i r="2">
      <x v="22"/>
    </i>
    <i t="default" r="1">
      <x v="13"/>
    </i>
    <i r="1">
      <x v="15"/>
      <x v="17"/>
    </i>
    <i t="default" r="1">
      <x v="15"/>
    </i>
    <i>
      <x v="3"/>
      <x v="1"/>
      <x v="38"/>
    </i>
    <i r="2">
      <x v="40"/>
    </i>
    <i r="2">
      <x v="42"/>
    </i>
    <i r="2">
      <x v="50"/>
    </i>
    <i r="2">
      <x v="59"/>
    </i>
    <i t="default" r="1">
      <x v="1"/>
    </i>
    <i r="1">
      <x v="3"/>
      <x v="35"/>
    </i>
    <i t="default" r="1">
      <x v="3"/>
    </i>
    <i r="1">
      <x v="5"/>
      <x v="69"/>
    </i>
    <i r="2">
      <x v="70"/>
    </i>
    <i t="default" r="1">
      <x v="5"/>
    </i>
    <i r="1">
      <x v="8"/>
      <x v="5"/>
    </i>
    <i r="2">
      <x v="9"/>
    </i>
    <i r="2">
      <x v="13"/>
    </i>
    <i r="2">
      <x v="19"/>
    </i>
    <i r="2">
      <x v="20"/>
    </i>
    <i r="2">
      <x v="24"/>
    </i>
    <i r="2">
      <x v="26"/>
    </i>
    <i r="2">
      <x v="27"/>
    </i>
    <i r="2">
      <x v="30"/>
    </i>
    <i r="2">
      <x v="31"/>
    </i>
    <i r="2">
      <x v="32"/>
    </i>
    <i t="default" r="1">
      <x v="8"/>
    </i>
    <i r="1">
      <x v="9"/>
      <x v="61"/>
    </i>
    <i t="default" r="1">
      <x v="9"/>
    </i>
    <i r="1">
      <x v="10"/>
      <x v="7"/>
    </i>
    <i r="2">
      <x v="10"/>
    </i>
    <i r="2">
      <x v="14"/>
    </i>
    <i r="2">
      <x v="25"/>
    </i>
    <i t="default" r="1">
      <x v="10"/>
    </i>
    <i r="1">
      <x v="11"/>
      <x v="34"/>
    </i>
    <i r="2">
      <x v="37"/>
    </i>
    <i r="2">
      <x v="47"/>
    </i>
    <i r="2">
      <x v="48"/>
    </i>
    <i r="2">
      <x v="49"/>
    </i>
    <i r="2">
      <x v="54"/>
    </i>
    <i t="default" r="1">
      <x v="11"/>
    </i>
    <i r="1">
      <x v="12"/>
      <x v="63"/>
    </i>
    <i t="default" r="1">
      <x v="12"/>
    </i>
    <i r="1">
      <x v="14"/>
      <x v="66"/>
    </i>
    <i t="default" r="1">
      <x v="14"/>
    </i>
    <i r="1">
      <x v="17"/>
      <x v="67"/>
    </i>
    <i t="default" r="1">
      <x v="17"/>
    </i>
    <i r="1">
      <x v="18"/>
      <x/>
    </i>
    <i r="2">
      <x v="1"/>
    </i>
    <i r="2">
      <x v="8"/>
    </i>
    <i r="2">
      <x v="18"/>
    </i>
    <i r="2">
      <x v="21"/>
    </i>
    <i r="2">
      <x v="23"/>
    </i>
    <i t="default" r="1">
      <x v="18"/>
    </i>
    <i r="1">
      <x v="19"/>
      <x v="57"/>
    </i>
    <i t="default" r="1">
      <x v="19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8" baseField="0" baseItem="0"/>
    <dataField name="支出の部" fld="9" baseField="0" baseItem="0"/>
  </dataFields>
  <formats count="13">
    <format dxfId="12">
      <pivotArea outline="0" collapsedLevelsAreSubtotals="1" fieldPosition="0"/>
    </format>
    <format dxfId="1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9">
      <pivotArea type="all" dataOnly="0" outline="0" fieldPosition="0"/>
    </format>
    <format dxfId="8">
      <pivotArea outline="0" collapsedLevelsAreSubtotals="1" fieldPosition="0"/>
    </format>
    <format dxfId="7">
      <pivotArea dataOnly="0" labelOnly="1" grandRow="1" outline="0" fieldPosition="0"/>
    </format>
    <format dxfId="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5">
      <pivotArea outline="0" fieldPosition="0">
        <references count="1">
          <reference field="4294967294" count="1" selected="0">
            <x v="1"/>
          </reference>
        </references>
      </pivotArea>
    </format>
    <format dxfId="4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">
      <pivotArea outline="0" fieldPosition="0">
        <references count="2">
          <reference field="2" count="1" selected="0">
            <x v="1"/>
          </reference>
          <reference field="3" count="1" selected="0" defaultSubtotal="1">
            <x v="0"/>
          </reference>
        </references>
      </pivotArea>
    </format>
    <format dxfId="2">
      <pivotArea dataOnly="0" labelOnly="1" outline="0" fieldPosition="0">
        <references count="2">
          <reference field="2" count="1" selected="0">
            <x v="1"/>
          </reference>
          <reference field="3" count="1" defaultSubtotal="1">
            <x v="0"/>
          </reference>
        </references>
      </pivotArea>
    </format>
    <format dxfId="1">
      <pivotArea dataOnly="0" outline="0" fieldPosition="0">
        <references count="1">
          <reference field="3" count="0" defaultSubtotal="1"/>
        </references>
      </pivotArea>
    </format>
    <format dxfId="0">
      <pivotArea dataOnly="0" labelOnly="1" outline="0" offset="IV24" fieldPosition="0">
        <references count="1">
          <reference field="2" count="1">
            <x v="3"/>
          </reference>
        </references>
      </pivotArea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86"/>
  <sheetViews>
    <sheetView tabSelected="1" zoomScaleNormal="100" zoomScaleSheetLayoutView="70" workbookViewId="0">
      <pane ySplit="2" topLeftCell="A3" activePane="bottomLeft" state="frozen"/>
      <selection pane="bottomLeft"/>
    </sheetView>
  </sheetViews>
  <sheetFormatPr defaultColWidth="9" defaultRowHeight="18.75" x14ac:dyDescent="0.15"/>
  <cols>
    <col min="1" max="1" width="12.625" style="1" bestFit="1" customWidth="1"/>
    <col min="2" max="2" width="13.125" style="1" bestFit="1" customWidth="1"/>
    <col min="3" max="3" width="6.125" style="1" customWidth="1"/>
    <col min="4" max="4" width="24.625" style="1" bestFit="1" customWidth="1"/>
    <col min="5" max="5" width="42.375" style="1" bestFit="1" customWidth="1"/>
    <col min="6" max="6" width="61.125" style="1" bestFit="1" customWidth="1"/>
    <col min="7" max="7" width="19.5" style="1" bestFit="1" customWidth="1"/>
    <col min="8" max="8" width="41.625" style="1" bestFit="1" customWidth="1"/>
    <col min="9" max="9" width="11.625" style="1" bestFit="1" customWidth="1"/>
    <col min="10" max="10" width="9.625" style="1" customWidth="1"/>
    <col min="11" max="11" width="11.625" style="1" bestFit="1" customWidth="1"/>
    <col min="12" max="16384" width="9" style="1"/>
  </cols>
  <sheetData>
    <row r="1" spans="1:11" s="17" customFormat="1" x14ac:dyDescent="0.15">
      <c r="A1" s="17" t="s">
        <v>404</v>
      </c>
      <c r="J1" s="35"/>
    </row>
    <row r="2" spans="1:11" x14ac:dyDescent="0.15">
      <c r="A2" s="69" t="s">
        <v>45</v>
      </c>
      <c r="B2" s="69" t="s">
        <v>186</v>
      </c>
      <c r="C2" s="69" t="s">
        <v>185</v>
      </c>
      <c r="D2" s="69" t="s">
        <v>184</v>
      </c>
      <c r="E2" s="69" t="s">
        <v>183</v>
      </c>
      <c r="F2" s="69" t="s">
        <v>182</v>
      </c>
      <c r="G2" s="69" t="s">
        <v>181</v>
      </c>
      <c r="H2" s="69" t="s">
        <v>180</v>
      </c>
      <c r="I2" s="69" t="s">
        <v>3</v>
      </c>
      <c r="J2" s="69" t="s">
        <v>7</v>
      </c>
      <c r="K2" s="70" t="s">
        <v>179</v>
      </c>
    </row>
    <row r="3" spans="1:11" x14ac:dyDescent="0.15">
      <c r="A3" s="26">
        <v>43556</v>
      </c>
      <c r="B3" s="28"/>
      <c r="C3" s="24" t="s">
        <v>44</v>
      </c>
      <c r="D3" s="11"/>
      <c r="E3" s="11"/>
      <c r="F3" s="11" t="s">
        <v>178</v>
      </c>
      <c r="G3" s="27"/>
      <c r="H3" s="11"/>
      <c r="I3" s="23">
        <v>121529</v>
      </c>
      <c r="J3" s="23"/>
      <c r="K3" s="22">
        <f>+I3-J3</f>
        <v>121529</v>
      </c>
    </row>
    <row r="4" spans="1:11" x14ac:dyDescent="0.15">
      <c r="A4" s="26">
        <v>43575</v>
      </c>
      <c r="B4" s="25">
        <v>43566</v>
      </c>
      <c r="C4" s="24" t="s">
        <v>7</v>
      </c>
      <c r="D4" s="11" t="s">
        <v>166</v>
      </c>
      <c r="E4" s="11" t="s">
        <v>177</v>
      </c>
      <c r="F4" s="11" t="s">
        <v>177</v>
      </c>
      <c r="G4" s="11">
        <v>1</v>
      </c>
      <c r="H4" s="11"/>
      <c r="I4" s="23"/>
      <c r="J4" s="23">
        <v>1000</v>
      </c>
      <c r="K4" s="22">
        <f t="shared" ref="K4:K35" si="0">K3+I4-J4</f>
        <v>120529</v>
      </c>
    </row>
    <row r="5" spans="1:11" x14ac:dyDescent="0.15">
      <c r="A5" s="34">
        <v>43589</v>
      </c>
      <c r="B5" s="33">
        <v>43585</v>
      </c>
      <c r="C5" s="32" t="s">
        <v>3</v>
      </c>
      <c r="D5" s="31" t="s">
        <v>42</v>
      </c>
      <c r="E5" s="31" t="s">
        <v>52</v>
      </c>
      <c r="F5" s="31" t="s">
        <v>176</v>
      </c>
      <c r="G5" s="31">
        <v>2</v>
      </c>
      <c r="H5" s="31" t="s">
        <v>50</v>
      </c>
      <c r="I5" s="30">
        <v>6000</v>
      </c>
      <c r="J5" s="30"/>
      <c r="K5" s="22">
        <f t="shared" si="0"/>
        <v>126529</v>
      </c>
    </row>
    <row r="6" spans="1:11" x14ac:dyDescent="0.15">
      <c r="A6" s="26">
        <v>43589</v>
      </c>
      <c r="B6" s="25">
        <v>43568</v>
      </c>
      <c r="C6" s="24" t="s">
        <v>7</v>
      </c>
      <c r="D6" s="11" t="s">
        <v>57</v>
      </c>
      <c r="E6" s="11" t="s">
        <v>173</v>
      </c>
      <c r="F6" s="11" t="s">
        <v>175</v>
      </c>
      <c r="G6" s="11">
        <v>2</v>
      </c>
      <c r="H6" s="11" t="s">
        <v>174</v>
      </c>
      <c r="I6" s="23"/>
      <c r="J6" s="23">
        <v>1160</v>
      </c>
      <c r="K6" s="22">
        <f t="shared" si="0"/>
        <v>125369</v>
      </c>
    </row>
    <row r="7" spans="1:11" x14ac:dyDescent="0.15">
      <c r="A7" s="26">
        <v>43589</v>
      </c>
      <c r="B7" s="25">
        <v>43582</v>
      </c>
      <c r="C7" s="24" t="s">
        <v>7</v>
      </c>
      <c r="D7" s="11" t="s">
        <v>57</v>
      </c>
      <c r="E7" s="11" t="s">
        <v>173</v>
      </c>
      <c r="F7" s="11" t="s">
        <v>172</v>
      </c>
      <c r="G7" s="11">
        <v>2</v>
      </c>
      <c r="H7" s="11" t="s">
        <v>171</v>
      </c>
      <c r="I7" s="23"/>
      <c r="J7" s="23">
        <v>2556</v>
      </c>
      <c r="K7" s="22">
        <f t="shared" si="0"/>
        <v>122813</v>
      </c>
    </row>
    <row r="8" spans="1:11" x14ac:dyDescent="0.15">
      <c r="A8" s="26">
        <v>43589</v>
      </c>
      <c r="B8" s="25">
        <v>43589</v>
      </c>
      <c r="C8" s="24" t="s">
        <v>7</v>
      </c>
      <c r="D8" s="11" t="s">
        <v>49</v>
      </c>
      <c r="E8" s="11" t="s">
        <v>133</v>
      </c>
      <c r="F8" s="29" t="s">
        <v>170</v>
      </c>
      <c r="G8" s="29">
        <v>3</v>
      </c>
      <c r="H8" s="11" t="s">
        <v>53</v>
      </c>
      <c r="I8" s="23"/>
      <c r="J8" s="23">
        <v>5700</v>
      </c>
      <c r="K8" s="22">
        <f t="shared" si="0"/>
        <v>117113</v>
      </c>
    </row>
    <row r="9" spans="1:11" x14ac:dyDescent="0.15">
      <c r="A9" s="26">
        <v>43590</v>
      </c>
      <c r="B9" s="25">
        <v>43590</v>
      </c>
      <c r="C9" s="24" t="s">
        <v>7</v>
      </c>
      <c r="D9" s="11" t="s">
        <v>157</v>
      </c>
      <c r="E9" s="11" t="s">
        <v>169</v>
      </c>
      <c r="F9" s="11" t="s">
        <v>168</v>
      </c>
      <c r="G9" s="11">
        <v>3</v>
      </c>
      <c r="H9" s="11" t="s">
        <v>55</v>
      </c>
      <c r="I9" s="23"/>
      <c r="J9" s="23">
        <v>6000</v>
      </c>
      <c r="K9" s="22">
        <f t="shared" si="0"/>
        <v>111113</v>
      </c>
    </row>
    <row r="10" spans="1:11" x14ac:dyDescent="0.15">
      <c r="A10" s="26">
        <v>43604</v>
      </c>
      <c r="B10" s="25">
        <v>43594</v>
      </c>
      <c r="C10" s="24" t="s">
        <v>167</v>
      </c>
      <c r="D10" s="11" t="s">
        <v>166</v>
      </c>
      <c r="E10" s="11" t="s">
        <v>165</v>
      </c>
      <c r="F10" s="11" t="s">
        <v>164</v>
      </c>
      <c r="G10" s="11">
        <v>4</v>
      </c>
      <c r="H10" s="11" t="s">
        <v>163</v>
      </c>
      <c r="I10" s="23"/>
      <c r="J10" s="23">
        <v>2000</v>
      </c>
      <c r="K10" s="22">
        <f t="shared" si="0"/>
        <v>109113</v>
      </c>
    </row>
    <row r="11" spans="1:11" x14ac:dyDescent="0.15">
      <c r="A11" s="26">
        <v>43616</v>
      </c>
      <c r="B11" s="25">
        <v>43604</v>
      </c>
      <c r="C11" s="24" t="s">
        <v>7</v>
      </c>
      <c r="D11" s="11" t="s">
        <v>157</v>
      </c>
      <c r="E11" s="11" t="s">
        <v>162</v>
      </c>
      <c r="F11" s="11" t="s">
        <v>161</v>
      </c>
      <c r="G11" s="11">
        <v>5</v>
      </c>
      <c r="H11" s="11" t="s">
        <v>160</v>
      </c>
      <c r="I11" s="23"/>
      <c r="J11" s="23">
        <v>27345</v>
      </c>
      <c r="K11" s="22">
        <f t="shared" si="0"/>
        <v>81768</v>
      </c>
    </row>
    <row r="12" spans="1:11" x14ac:dyDescent="0.15">
      <c r="A12" s="26">
        <v>43617</v>
      </c>
      <c r="B12" s="25">
        <v>43612</v>
      </c>
      <c r="C12" s="24" t="s">
        <v>3</v>
      </c>
      <c r="D12" s="11" t="s">
        <v>42</v>
      </c>
      <c r="E12" s="11" t="s">
        <v>52</v>
      </c>
      <c r="F12" s="11" t="s">
        <v>159</v>
      </c>
      <c r="G12" s="11">
        <v>5</v>
      </c>
      <c r="H12" s="11" t="s">
        <v>50</v>
      </c>
      <c r="I12" s="23">
        <v>5500</v>
      </c>
      <c r="J12" s="23"/>
      <c r="K12" s="22">
        <f t="shared" si="0"/>
        <v>87268</v>
      </c>
    </row>
    <row r="13" spans="1:11" x14ac:dyDescent="0.15">
      <c r="A13" s="26">
        <v>43636</v>
      </c>
      <c r="B13" s="25">
        <v>43636</v>
      </c>
      <c r="C13" s="24" t="s">
        <v>38</v>
      </c>
      <c r="D13" s="11"/>
      <c r="E13" s="11"/>
      <c r="F13" s="11" t="s">
        <v>158</v>
      </c>
      <c r="G13" s="27"/>
      <c r="H13" s="11"/>
      <c r="I13" s="23">
        <v>200000</v>
      </c>
      <c r="J13" s="23"/>
      <c r="K13" s="22">
        <f t="shared" si="0"/>
        <v>287268</v>
      </c>
    </row>
    <row r="14" spans="1:11" x14ac:dyDescent="0.15">
      <c r="A14" s="26">
        <v>43637</v>
      </c>
      <c r="B14" s="28"/>
      <c r="C14" s="24" t="s">
        <v>145</v>
      </c>
      <c r="D14" s="11" t="s">
        <v>157</v>
      </c>
      <c r="E14" s="11" t="s">
        <v>156</v>
      </c>
      <c r="F14" s="11" t="s">
        <v>155</v>
      </c>
      <c r="G14" s="27"/>
      <c r="H14" s="11"/>
      <c r="I14" s="23"/>
      <c r="J14" s="23">
        <v>10000</v>
      </c>
      <c r="K14" s="22">
        <f t="shared" si="0"/>
        <v>277268</v>
      </c>
    </row>
    <row r="15" spans="1:11" x14ac:dyDescent="0.15">
      <c r="A15" s="26">
        <v>43645</v>
      </c>
      <c r="B15" s="25">
        <v>43591</v>
      </c>
      <c r="C15" s="24" t="s">
        <v>145</v>
      </c>
      <c r="D15" s="11" t="s">
        <v>49</v>
      </c>
      <c r="E15" s="11" t="s">
        <v>133</v>
      </c>
      <c r="F15" s="11" t="s">
        <v>154</v>
      </c>
      <c r="G15" s="11">
        <v>6</v>
      </c>
      <c r="H15" s="11" t="s">
        <v>82</v>
      </c>
      <c r="I15" s="23"/>
      <c r="J15" s="23">
        <v>120</v>
      </c>
      <c r="K15" s="22">
        <f t="shared" si="0"/>
        <v>277148</v>
      </c>
    </row>
    <row r="16" spans="1:11" x14ac:dyDescent="0.15">
      <c r="A16" s="26">
        <v>43645</v>
      </c>
      <c r="B16" s="25">
        <v>43642</v>
      </c>
      <c r="C16" s="24" t="s">
        <v>145</v>
      </c>
      <c r="D16" s="11" t="s">
        <v>57</v>
      </c>
      <c r="E16" s="11" t="s">
        <v>144</v>
      </c>
      <c r="F16" s="11" t="s">
        <v>153</v>
      </c>
      <c r="G16" s="11">
        <v>7</v>
      </c>
      <c r="H16" s="11" t="s">
        <v>82</v>
      </c>
      <c r="I16" s="23"/>
      <c r="J16" s="23">
        <v>200</v>
      </c>
      <c r="K16" s="22">
        <f t="shared" si="0"/>
        <v>276948</v>
      </c>
    </row>
    <row r="17" spans="1:11" x14ac:dyDescent="0.15">
      <c r="A17" s="26">
        <v>43645</v>
      </c>
      <c r="B17" s="25">
        <v>43619</v>
      </c>
      <c r="C17" s="24" t="s">
        <v>145</v>
      </c>
      <c r="D17" s="11" t="s">
        <v>57</v>
      </c>
      <c r="E17" s="11" t="s">
        <v>144</v>
      </c>
      <c r="F17" s="11" t="s">
        <v>152</v>
      </c>
      <c r="G17" s="11">
        <v>8</v>
      </c>
      <c r="H17" s="11" t="s">
        <v>100</v>
      </c>
      <c r="I17" s="23"/>
      <c r="J17" s="23">
        <v>1044</v>
      </c>
      <c r="K17" s="22">
        <f t="shared" si="0"/>
        <v>275904</v>
      </c>
    </row>
    <row r="18" spans="1:11" x14ac:dyDescent="0.15">
      <c r="A18" s="26">
        <v>43645</v>
      </c>
      <c r="B18" s="25">
        <v>43620</v>
      </c>
      <c r="C18" s="24" t="s">
        <v>145</v>
      </c>
      <c r="D18" s="11" t="s">
        <v>57</v>
      </c>
      <c r="E18" s="11" t="s">
        <v>144</v>
      </c>
      <c r="F18" s="11" t="s">
        <v>151</v>
      </c>
      <c r="G18" s="11">
        <v>8</v>
      </c>
      <c r="H18" s="11" t="s">
        <v>91</v>
      </c>
      <c r="I18" s="23"/>
      <c r="J18" s="23">
        <v>483</v>
      </c>
      <c r="K18" s="22">
        <f t="shared" si="0"/>
        <v>275421</v>
      </c>
    </row>
    <row r="19" spans="1:11" x14ac:dyDescent="0.15">
      <c r="A19" s="26">
        <v>43645</v>
      </c>
      <c r="B19" s="25">
        <v>43620</v>
      </c>
      <c r="C19" s="24" t="s">
        <v>145</v>
      </c>
      <c r="D19" s="11" t="s">
        <v>57</v>
      </c>
      <c r="E19" s="11" t="s">
        <v>144</v>
      </c>
      <c r="F19" s="11" t="s">
        <v>150</v>
      </c>
      <c r="G19" s="11">
        <v>8</v>
      </c>
      <c r="H19" s="11" t="s">
        <v>115</v>
      </c>
      <c r="I19" s="23"/>
      <c r="J19" s="23">
        <v>864</v>
      </c>
      <c r="K19" s="22">
        <f t="shared" si="0"/>
        <v>274557</v>
      </c>
    </row>
    <row r="20" spans="1:11" x14ac:dyDescent="0.15">
      <c r="A20" s="26">
        <v>43645</v>
      </c>
      <c r="B20" s="25">
        <v>43620</v>
      </c>
      <c r="C20" s="24" t="s">
        <v>145</v>
      </c>
      <c r="D20" s="11" t="s">
        <v>57</v>
      </c>
      <c r="E20" s="11" t="s">
        <v>144</v>
      </c>
      <c r="F20" s="11" t="s">
        <v>149</v>
      </c>
      <c r="G20" s="11">
        <v>8</v>
      </c>
      <c r="H20" s="11" t="s">
        <v>148</v>
      </c>
      <c r="I20" s="23"/>
      <c r="J20" s="23">
        <v>3377</v>
      </c>
      <c r="K20" s="22">
        <f t="shared" si="0"/>
        <v>271180</v>
      </c>
    </row>
    <row r="21" spans="1:11" x14ac:dyDescent="0.15">
      <c r="A21" s="26">
        <v>43645</v>
      </c>
      <c r="B21" s="25">
        <v>43625</v>
      </c>
      <c r="C21" s="24" t="s">
        <v>145</v>
      </c>
      <c r="D21" s="11" t="s">
        <v>57</v>
      </c>
      <c r="E21" s="11" t="s">
        <v>144</v>
      </c>
      <c r="F21" s="11" t="s">
        <v>147</v>
      </c>
      <c r="G21" s="11">
        <v>8</v>
      </c>
      <c r="H21" s="11" t="s">
        <v>115</v>
      </c>
      <c r="I21" s="23"/>
      <c r="J21" s="23">
        <v>216</v>
      </c>
      <c r="K21" s="22">
        <f t="shared" si="0"/>
        <v>270964</v>
      </c>
    </row>
    <row r="22" spans="1:11" x14ac:dyDescent="0.15">
      <c r="A22" s="26">
        <v>43645</v>
      </c>
      <c r="B22" s="25">
        <v>43638</v>
      </c>
      <c r="C22" s="24" t="s">
        <v>145</v>
      </c>
      <c r="D22" s="11" t="s">
        <v>57</v>
      </c>
      <c r="E22" s="11" t="s">
        <v>144</v>
      </c>
      <c r="F22" s="11" t="s">
        <v>146</v>
      </c>
      <c r="G22" s="11">
        <v>8</v>
      </c>
      <c r="H22" s="11" t="s">
        <v>115</v>
      </c>
      <c r="I22" s="23"/>
      <c r="J22" s="23">
        <v>324</v>
      </c>
      <c r="K22" s="22">
        <f t="shared" si="0"/>
        <v>270640</v>
      </c>
    </row>
    <row r="23" spans="1:11" x14ac:dyDescent="0.15">
      <c r="A23" s="26">
        <v>43645</v>
      </c>
      <c r="B23" s="25">
        <v>43638</v>
      </c>
      <c r="C23" s="24" t="s">
        <v>145</v>
      </c>
      <c r="D23" s="11" t="s">
        <v>57</v>
      </c>
      <c r="E23" s="11" t="s">
        <v>144</v>
      </c>
      <c r="F23" s="11" t="s">
        <v>143</v>
      </c>
      <c r="G23" s="11">
        <v>8</v>
      </c>
      <c r="H23" s="11" t="s">
        <v>142</v>
      </c>
      <c r="I23" s="23"/>
      <c r="J23" s="23">
        <v>216</v>
      </c>
      <c r="K23" s="22">
        <f t="shared" si="0"/>
        <v>270424</v>
      </c>
    </row>
    <row r="24" spans="1:11" x14ac:dyDescent="0.15">
      <c r="A24" s="26">
        <v>43652</v>
      </c>
      <c r="B24" s="25">
        <v>43623</v>
      </c>
      <c r="C24" s="24" t="s">
        <v>7</v>
      </c>
      <c r="D24" s="11" t="s">
        <v>141</v>
      </c>
      <c r="E24" s="11" t="s">
        <v>140</v>
      </c>
      <c r="F24" s="11" t="s">
        <v>140</v>
      </c>
      <c r="G24" s="11">
        <v>9</v>
      </c>
      <c r="H24" s="11" t="s">
        <v>139</v>
      </c>
      <c r="I24" s="23"/>
      <c r="J24" s="23">
        <v>23000</v>
      </c>
      <c r="K24" s="22">
        <f t="shared" si="0"/>
        <v>247424</v>
      </c>
    </row>
    <row r="25" spans="1:11" x14ac:dyDescent="0.15">
      <c r="A25" s="26">
        <v>43652</v>
      </c>
      <c r="B25" s="25">
        <v>43614</v>
      </c>
      <c r="C25" s="24" t="s">
        <v>7</v>
      </c>
      <c r="D25" s="11" t="s">
        <v>49</v>
      </c>
      <c r="E25" s="11" t="s">
        <v>133</v>
      </c>
      <c r="F25" s="11" t="s">
        <v>138</v>
      </c>
      <c r="G25" s="11">
        <v>10</v>
      </c>
      <c r="H25" s="11"/>
      <c r="I25" s="23"/>
      <c r="J25" s="23">
        <v>20</v>
      </c>
      <c r="K25" s="22">
        <f t="shared" si="0"/>
        <v>247404</v>
      </c>
    </row>
    <row r="26" spans="1:11" x14ac:dyDescent="0.15">
      <c r="A26" s="26">
        <v>43652</v>
      </c>
      <c r="B26" s="25">
        <v>43622</v>
      </c>
      <c r="C26" s="24" t="s">
        <v>7</v>
      </c>
      <c r="D26" s="11" t="s">
        <v>49</v>
      </c>
      <c r="E26" s="11" t="s">
        <v>136</v>
      </c>
      <c r="F26" s="11" t="s">
        <v>137</v>
      </c>
      <c r="G26" s="11">
        <v>10</v>
      </c>
      <c r="H26" s="11" t="s">
        <v>53</v>
      </c>
      <c r="I26" s="23"/>
      <c r="J26" s="23">
        <v>124</v>
      </c>
      <c r="K26" s="22">
        <f t="shared" si="0"/>
        <v>247280</v>
      </c>
    </row>
    <row r="27" spans="1:11" x14ac:dyDescent="0.15">
      <c r="A27" s="26">
        <v>43652</v>
      </c>
      <c r="B27" s="25">
        <v>43622</v>
      </c>
      <c r="C27" s="24" t="s">
        <v>7</v>
      </c>
      <c r="D27" s="11" t="s">
        <v>49</v>
      </c>
      <c r="E27" s="11" t="s">
        <v>136</v>
      </c>
      <c r="F27" s="11" t="s">
        <v>135</v>
      </c>
      <c r="G27" s="11">
        <v>10</v>
      </c>
      <c r="H27" s="11"/>
      <c r="I27" s="23"/>
      <c r="J27" s="23">
        <v>82</v>
      </c>
      <c r="K27" s="22">
        <f t="shared" si="0"/>
        <v>247198</v>
      </c>
    </row>
    <row r="28" spans="1:11" x14ac:dyDescent="0.15">
      <c r="A28" s="26">
        <v>43652</v>
      </c>
      <c r="B28" s="25">
        <v>43622</v>
      </c>
      <c r="C28" s="24" t="s">
        <v>7</v>
      </c>
      <c r="D28" s="11" t="s">
        <v>49</v>
      </c>
      <c r="E28" s="11" t="s">
        <v>133</v>
      </c>
      <c r="F28" s="11" t="s">
        <v>134</v>
      </c>
      <c r="G28" s="11">
        <v>10</v>
      </c>
      <c r="H28" s="11"/>
      <c r="I28" s="23"/>
      <c r="J28" s="23">
        <v>80</v>
      </c>
      <c r="K28" s="22">
        <f t="shared" si="0"/>
        <v>247118</v>
      </c>
    </row>
    <row r="29" spans="1:11" x14ac:dyDescent="0.15">
      <c r="A29" s="26">
        <v>43652</v>
      </c>
      <c r="B29" s="25">
        <v>43622</v>
      </c>
      <c r="C29" s="24" t="s">
        <v>7</v>
      </c>
      <c r="D29" s="11" t="s">
        <v>49</v>
      </c>
      <c r="E29" s="11" t="s">
        <v>133</v>
      </c>
      <c r="F29" s="11" t="s">
        <v>132</v>
      </c>
      <c r="G29" s="11">
        <v>10</v>
      </c>
      <c r="H29" s="11"/>
      <c r="I29" s="23"/>
      <c r="J29" s="23">
        <v>20</v>
      </c>
      <c r="K29" s="22">
        <f t="shared" si="0"/>
        <v>247098</v>
      </c>
    </row>
    <row r="30" spans="1:11" x14ac:dyDescent="0.15">
      <c r="A30" s="26">
        <v>43652</v>
      </c>
      <c r="B30" s="25">
        <v>43649</v>
      </c>
      <c r="C30" s="24" t="s">
        <v>7</v>
      </c>
      <c r="D30" s="11" t="s">
        <v>49</v>
      </c>
      <c r="E30" s="11" t="s">
        <v>99</v>
      </c>
      <c r="F30" s="11" t="s">
        <v>131</v>
      </c>
      <c r="G30" s="11">
        <v>10</v>
      </c>
      <c r="H30" s="11"/>
      <c r="I30" s="23"/>
      <c r="J30" s="23">
        <v>555</v>
      </c>
      <c r="K30" s="22">
        <f t="shared" si="0"/>
        <v>246543</v>
      </c>
    </row>
    <row r="31" spans="1:11" x14ac:dyDescent="0.15">
      <c r="A31" s="26">
        <v>43652</v>
      </c>
      <c r="B31" s="25">
        <v>43640</v>
      </c>
      <c r="C31" s="24" t="s">
        <v>3</v>
      </c>
      <c r="D31" s="11" t="s">
        <v>42</v>
      </c>
      <c r="E31" s="11" t="s">
        <v>52</v>
      </c>
      <c r="F31" s="11" t="s">
        <v>130</v>
      </c>
      <c r="G31" s="11">
        <v>10</v>
      </c>
      <c r="H31" s="11" t="s">
        <v>50</v>
      </c>
      <c r="I31" s="23">
        <v>6000</v>
      </c>
      <c r="J31" s="23"/>
      <c r="K31" s="22">
        <f t="shared" si="0"/>
        <v>252543</v>
      </c>
    </row>
    <row r="32" spans="1:11" x14ac:dyDescent="0.15">
      <c r="A32" s="26">
        <v>43662</v>
      </c>
      <c r="B32" s="25">
        <v>43575</v>
      </c>
      <c r="C32" s="24" t="s">
        <v>3</v>
      </c>
      <c r="D32" s="11" t="s">
        <v>127</v>
      </c>
      <c r="E32" s="11" t="s">
        <v>126</v>
      </c>
      <c r="F32" s="11" t="s">
        <v>128</v>
      </c>
      <c r="G32" s="11">
        <v>11</v>
      </c>
      <c r="H32" s="11" t="s">
        <v>129</v>
      </c>
      <c r="I32" s="23">
        <v>300</v>
      </c>
      <c r="J32" s="23"/>
      <c r="K32" s="22">
        <f t="shared" si="0"/>
        <v>252843</v>
      </c>
    </row>
    <row r="33" spans="1:11" x14ac:dyDescent="0.15">
      <c r="A33" s="26">
        <v>43662</v>
      </c>
      <c r="B33" s="25">
        <v>43612</v>
      </c>
      <c r="C33" s="24" t="s">
        <v>3</v>
      </c>
      <c r="D33" s="11" t="s">
        <v>127</v>
      </c>
      <c r="E33" s="11" t="s">
        <v>126</v>
      </c>
      <c r="F33" s="11" t="s">
        <v>128</v>
      </c>
      <c r="G33" s="11">
        <v>11</v>
      </c>
      <c r="H33" s="11"/>
      <c r="I33" s="23">
        <v>1890</v>
      </c>
      <c r="J33" s="23"/>
      <c r="K33" s="22">
        <f t="shared" si="0"/>
        <v>254733</v>
      </c>
    </row>
    <row r="34" spans="1:11" x14ac:dyDescent="0.15">
      <c r="A34" s="26">
        <v>43677</v>
      </c>
      <c r="B34" s="25">
        <v>43674</v>
      </c>
      <c r="C34" s="24" t="s">
        <v>3</v>
      </c>
      <c r="D34" s="11" t="s">
        <v>127</v>
      </c>
      <c r="E34" s="11" t="s">
        <v>126</v>
      </c>
      <c r="F34" s="11" t="s">
        <v>125</v>
      </c>
      <c r="G34" s="27"/>
      <c r="H34" s="11"/>
      <c r="I34" s="23">
        <v>1697</v>
      </c>
      <c r="J34" s="23"/>
      <c r="K34" s="22">
        <f t="shared" si="0"/>
        <v>256430</v>
      </c>
    </row>
    <row r="35" spans="1:11" x14ac:dyDescent="0.15">
      <c r="A35" s="26">
        <v>43677</v>
      </c>
      <c r="B35" s="25">
        <v>43674</v>
      </c>
      <c r="C35" s="24" t="s">
        <v>3</v>
      </c>
      <c r="D35" s="11" t="s">
        <v>123</v>
      </c>
      <c r="E35" s="11" t="s">
        <v>122</v>
      </c>
      <c r="F35" s="11" t="s">
        <v>124</v>
      </c>
      <c r="G35" s="27"/>
      <c r="H35" s="11"/>
      <c r="I35" s="23">
        <v>16200</v>
      </c>
      <c r="J35" s="23"/>
      <c r="K35" s="22">
        <f t="shared" si="0"/>
        <v>272630</v>
      </c>
    </row>
    <row r="36" spans="1:11" x14ac:dyDescent="0.15">
      <c r="A36" s="26">
        <v>43677</v>
      </c>
      <c r="B36" s="25">
        <v>43674</v>
      </c>
      <c r="C36" s="24" t="s">
        <v>3</v>
      </c>
      <c r="D36" s="11" t="s">
        <v>123</v>
      </c>
      <c r="E36" s="11" t="s">
        <v>122</v>
      </c>
      <c r="F36" s="11" t="s">
        <v>121</v>
      </c>
      <c r="G36" s="27"/>
      <c r="H36" s="11"/>
      <c r="I36" s="23">
        <v>14400</v>
      </c>
      <c r="J36" s="23"/>
      <c r="K36" s="22">
        <f t="shared" ref="K36:K67" si="1">K35+I36-J36</f>
        <v>287030</v>
      </c>
    </row>
    <row r="37" spans="1:11" x14ac:dyDescent="0.15">
      <c r="A37" s="26">
        <v>43677</v>
      </c>
      <c r="B37" s="25">
        <v>43674</v>
      </c>
      <c r="C37" s="24" t="s">
        <v>7</v>
      </c>
      <c r="D37" s="11" t="s">
        <v>57</v>
      </c>
      <c r="E37" s="11" t="s">
        <v>60</v>
      </c>
      <c r="F37" s="11" t="s">
        <v>120</v>
      </c>
      <c r="G37" s="11">
        <v>12</v>
      </c>
      <c r="H37" s="11" t="s">
        <v>119</v>
      </c>
      <c r="I37" s="23"/>
      <c r="J37" s="23">
        <v>47200</v>
      </c>
      <c r="K37" s="22">
        <f t="shared" si="1"/>
        <v>239830</v>
      </c>
    </row>
    <row r="38" spans="1:11" x14ac:dyDescent="0.15">
      <c r="A38" s="26">
        <v>43677</v>
      </c>
      <c r="B38" s="25">
        <v>43666</v>
      </c>
      <c r="C38" s="24" t="s">
        <v>7</v>
      </c>
      <c r="D38" s="11" t="s">
        <v>57</v>
      </c>
      <c r="E38" s="11" t="s">
        <v>60</v>
      </c>
      <c r="F38" s="11" t="s">
        <v>118</v>
      </c>
      <c r="G38" s="11">
        <v>12</v>
      </c>
      <c r="H38" s="11" t="s">
        <v>117</v>
      </c>
      <c r="I38" s="23"/>
      <c r="J38" s="23">
        <v>3870</v>
      </c>
      <c r="K38" s="22">
        <f t="shared" si="1"/>
        <v>235960</v>
      </c>
    </row>
    <row r="39" spans="1:11" x14ac:dyDescent="0.15">
      <c r="A39" s="26">
        <v>43677</v>
      </c>
      <c r="B39" s="25">
        <v>43666</v>
      </c>
      <c r="C39" s="24" t="s">
        <v>7</v>
      </c>
      <c r="D39" s="11" t="s">
        <v>57</v>
      </c>
      <c r="E39" s="11" t="s">
        <v>60</v>
      </c>
      <c r="F39" s="11" t="s">
        <v>116</v>
      </c>
      <c r="G39" s="11">
        <v>12</v>
      </c>
      <c r="H39" s="11" t="s">
        <v>115</v>
      </c>
      <c r="I39" s="23"/>
      <c r="J39" s="23">
        <v>324</v>
      </c>
      <c r="K39" s="22">
        <f t="shared" si="1"/>
        <v>235636</v>
      </c>
    </row>
    <row r="40" spans="1:11" x14ac:dyDescent="0.15">
      <c r="A40" s="26">
        <v>43677</v>
      </c>
      <c r="B40" s="25">
        <v>43670</v>
      </c>
      <c r="C40" s="24" t="s">
        <v>7</v>
      </c>
      <c r="D40" s="11" t="s">
        <v>57</v>
      </c>
      <c r="E40" s="11" t="s">
        <v>60</v>
      </c>
      <c r="F40" s="11" t="s">
        <v>114</v>
      </c>
      <c r="G40" s="11">
        <v>12</v>
      </c>
      <c r="H40" s="11" t="s">
        <v>113</v>
      </c>
      <c r="I40" s="23"/>
      <c r="J40" s="23">
        <v>4900</v>
      </c>
      <c r="K40" s="22">
        <f t="shared" si="1"/>
        <v>230736</v>
      </c>
    </row>
    <row r="41" spans="1:11" x14ac:dyDescent="0.15">
      <c r="A41" s="26">
        <v>43681</v>
      </c>
      <c r="B41" s="25">
        <v>43672</v>
      </c>
      <c r="C41" s="24" t="s">
        <v>7</v>
      </c>
      <c r="D41" s="11" t="s">
        <v>57</v>
      </c>
      <c r="E41" s="11" t="s">
        <v>60</v>
      </c>
      <c r="F41" s="11" t="s">
        <v>112</v>
      </c>
      <c r="G41" s="11">
        <v>13</v>
      </c>
      <c r="H41" s="11" t="s">
        <v>111</v>
      </c>
      <c r="I41" s="23"/>
      <c r="J41" s="23">
        <v>1944</v>
      </c>
      <c r="K41" s="22">
        <f t="shared" si="1"/>
        <v>228792</v>
      </c>
    </row>
    <row r="42" spans="1:11" x14ac:dyDescent="0.15">
      <c r="A42" s="26">
        <v>43684</v>
      </c>
      <c r="B42" s="25">
        <v>43654</v>
      </c>
      <c r="C42" s="24" t="s">
        <v>7</v>
      </c>
      <c r="D42" s="11" t="s">
        <v>57</v>
      </c>
      <c r="E42" s="11" t="s">
        <v>60</v>
      </c>
      <c r="F42" s="11" t="s">
        <v>110</v>
      </c>
      <c r="G42" s="11">
        <v>14</v>
      </c>
      <c r="H42" s="11" t="s">
        <v>108</v>
      </c>
      <c r="I42" s="23"/>
      <c r="J42" s="23">
        <v>3807</v>
      </c>
      <c r="K42" s="22">
        <f t="shared" si="1"/>
        <v>224985</v>
      </c>
    </row>
    <row r="43" spans="1:11" x14ac:dyDescent="0.15">
      <c r="A43" s="26">
        <v>43684</v>
      </c>
      <c r="B43" s="25">
        <v>43654</v>
      </c>
      <c r="C43" s="24" t="s">
        <v>7</v>
      </c>
      <c r="D43" s="11" t="s">
        <v>273</v>
      </c>
      <c r="E43" s="11" t="s">
        <v>194</v>
      </c>
      <c r="F43" s="11" t="s">
        <v>109</v>
      </c>
      <c r="G43" s="11">
        <v>14</v>
      </c>
      <c r="H43" s="11" t="s">
        <v>108</v>
      </c>
      <c r="I43" s="23"/>
      <c r="J43" s="23">
        <v>3840</v>
      </c>
      <c r="K43" s="22">
        <f t="shared" si="1"/>
        <v>221145</v>
      </c>
    </row>
    <row r="44" spans="1:11" x14ac:dyDescent="0.15">
      <c r="A44" s="26">
        <v>43684</v>
      </c>
      <c r="B44" s="25">
        <v>43654</v>
      </c>
      <c r="C44" s="24" t="s">
        <v>7</v>
      </c>
      <c r="D44" s="11" t="s">
        <v>57</v>
      </c>
      <c r="E44" s="11" t="s">
        <v>60</v>
      </c>
      <c r="F44" s="11" t="s">
        <v>107</v>
      </c>
      <c r="G44" s="11">
        <v>14</v>
      </c>
      <c r="H44" s="11"/>
      <c r="I44" s="23"/>
      <c r="J44" s="23">
        <v>300</v>
      </c>
      <c r="K44" s="22">
        <f t="shared" si="1"/>
        <v>220845</v>
      </c>
    </row>
    <row r="45" spans="1:11" x14ac:dyDescent="0.15">
      <c r="A45" s="26">
        <v>43684</v>
      </c>
      <c r="B45" s="25">
        <v>43654</v>
      </c>
      <c r="C45" s="24" t="s">
        <v>7</v>
      </c>
      <c r="D45" s="11" t="s">
        <v>86</v>
      </c>
      <c r="E45" s="11" t="s">
        <v>106</v>
      </c>
      <c r="F45" s="11" t="s">
        <v>105</v>
      </c>
      <c r="G45" s="11">
        <v>14</v>
      </c>
      <c r="H45" s="11" t="s">
        <v>361</v>
      </c>
      <c r="I45" s="23"/>
      <c r="J45" s="23">
        <v>8618</v>
      </c>
      <c r="K45" s="22">
        <f t="shared" si="1"/>
        <v>212227</v>
      </c>
    </row>
    <row r="46" spans="1:11" x14ac:dyDescent="0.15">
      <c r="A46" s="26">
        <v>43684</v>
      </c>
      <c r="B46" s="25">
        <v>43654</v>
      </c>
      <c r="C46" s="24" t="s">
        <v>7</v>
      </c>
      <c r="D46" s="11" t="s">
        <v>274</v>
      </c>
      <c r="E46" s="11" t="s">
        <v>194</v>
      </c>
      <c r="F46" s="11" t="s">
        <v>104</v>
      </c>
      <c r="G46" s="11">
        <v>14</v>
      </c>
      <c r="H46" s="11" t="s">
        <v>361</v>
      </c>
      <c r="I46" s="23"/>
      <c r="J46" s="23">
        <v>7169</v>
      </c>
      <c r="K46" s="22">
        <f t="shared" si="1"/>
        <v>205058</v>
      </c>
    </row>
    <row r="47" spans="1:11" x14ac:dyDescent="0.15">
      <c r="A47" s="26">
        <v>43684</v>
      </c>
      <c r="B47" s="25">
        <v>43654</v>
      </c>
      <c r="C47" s="24" t="s">
        <v>7</v>
      </c>
      <c r="D47" s="11" t="s">
        <v>273</v>
      </c>
      <c r="E47" s="11" t="s">
        <v>194</v>
      </c>
      <c r="F47" s="11" t="s">
        <v>103</v>
      </c>
      <c r="G47" s="11">
        <v>14</v>
      </c>
      <c r="H47" s="11" t="s">
        <v>280</v>
      </c>
      <c r="I47" s="23"/>
      <c r="J47" s="23">
        <v>324</v>
      </c>
      <c r="K47" s="22">
        <f t="shared" si="1"/>
        <v>204734</v>
      </c>
    </row>
    <row r="48" spans="1:11" x14ac:dyDescent="0.15">
      <c r="A48" s="26">
        <v>43684</v>
      </c>
      <c r="B48" s="25">
        <v>43654</v>
      </c>
      <c r="C48" s="24" t="s">
        <v>7</v>
      </c>
      <c r="D48" s="11" t="s">
        <v>57</v>
      </c>
      <c r="E48" s="11" t="s">
        <v>60</v>
      </c>
      <c r="F48" s="11" t="s">
        <v>102</v>
      </c>
      <c r="G48" s="11">
        <v>15</v>
      </c>
      <c r="H48" s="11" t="s">
        <v>100</v>
      </c>
      <c r="I48" s="23"/>
      <c r="J48" s="23">
        <v>98</v>
      </c>
      <c r="K48" s="22">
        <f t="shared" si="1"/>
        <v>204636</v>
      </c>
    </row>
    <row r="49" spans="1:11" x14ac:dyDescent="0.15">
      <c r="A49" s="26">
        <v>43684</v>
      </c>
      <c r="B49" s="25">
        <v>43670</v>
      </c>
      <c r="C49" s="24" t="s">
        <v>7</v>
      </c>
      <c r="D49" s="11" t="s">
        <v>273</v>
      </c>
      <c r="E49" s="11" t="s">
        <v>194</v>
      </c>
      <c r="F49" s="11" t="s">
        <v>101</v>
      </c>
      <c r="G49" s="11">
        <v>15</v>
      </c>
      <c r="H49" s="11" t="s">
        <v>100</v>
      </c>
      <c r="I49" s="23"/>
      <c r="J49" s="23">
        <v>2741</v>
      </c>
      <c r="K49" s="22">
        <f t="shared" si="1"/>
        <v>201895</v>
      </c>
    </row>
    <row r="50" spans="1:11" x14ac:dyDescent="0.15">
      <c r="A50" s="26">
        <v>43684</v>
      </c>
      <c r="B50" s="25">
        <v>43670</v>
      </c>
      <c r="C50" s="24" t="s">
        <v>7</v>
      </c>
      <c r="D50" s="11" t="s">
        <v>49</v>
      </c>
      <c r="E50" s="11" t="s">
        <v>99</v>
      </c>
      <c r="F50" s="11" t="s">
        <v>98</v>
      </c>
      <c r="G50" s="27"/>
      <c r="H50" s="11"/>
      <c r="I50" s="23"/>
      <c r="J50" s="23">
        <v>340</v>
      </c>
      <c r="K50" s="22">
        <f t="shared" si="1"/>
        <v>201555</v>
      </c>
    </row>
    <row r="51" spans="1:11" x14ac:dyDescent="0.15">
      <c r="A51" s="26">
        <v>43684</v>
      </c>
      <c r="B51" s="25">
        <v>43670</v>
      </c>
      <c r="C51" s="24" t="s">
        <v>7</v>
      </c>
      <c r="D51" s="11" t="s">
        <v>57</v>
      </c>
      <c r="E51" s="11" t="s">
        <v>60</v>
      </c>
      <c r="F51" s="11" t="s">
        <v>97</v>
      </c>
      <c r="G51" s="11">
        <v>15</v>
      </c>
      <c r="H51" s="11" t="s">
        <v>95</v>
      </c>
      <c r="I51" s="23"/>
      <c r="J51" s="23">
        <v>324</v>
      </c>
      <c r="K51" s="22">
        <f t="shared" si="1"/>
        <v>201231</v>
      </c>
    </row>
    <row r="52" spans="1:11" x14ac:dyDescent="0.15">
      <c r="A52" s="26">
        <v>43684</v>
      </c>
      <c r="B52" s="25">
        <v>43670</v>
      </c>
      <c r="C52" s="24" t="s">
        <v>7</v>
      </c>
      <c r="D52" s="11" t="s">
        <v>273</v>
      </c>
      <c r="E52" s="11" t="s">
        <v>194</v>
      </c>
      <c r="F52" s="11" t="s">
        <v>96</v>
      </c>
      <c r="G52" s="11">
        <v>15</v>
      </c>
      <c r="H52" s="11" t="s">
        <v>95</v>
      </c>
      <c r="I52" s="23"/>
      <c r="J52" s="23">
        <v>108</v>
      </c>
      <c r="K52" s="22">
        <f t="shared" si="1"/>
        <v>201123</v>
      </c>
    </row>
    <row r="53" spans="1:11" x14ac:dyDescent="0.15">
      <c r="A53" s="26">
        <v>43684</v>
      </c>
      <c r="B53" s="25">
        <v>43671</v>
      </c>
      <c r="C53" s="24" t="s">
        <v>7</v>
      </c>
      <c r="D53" s="11" t="s">
        <v>273</v>
      </c>
      <c r="E53" s="11" t="s">
        <v>194</v>
      </c>
      <c r="F53" s="11" t="s">
        <v>94</v>
      </c>
      <c r="G53" s="11">
        <v>16</v>
      </c>
      <c r="H53" s="11" t="s">
        <v>46</v>
      </c>
      <c r="I53" s="23"/>
      <c r="J53" s="23">
        <v>1248</v>
      </c>
      <c r="K53" s="22">
        <f t="shared" si="1"/>
        <v>199875</v>
      </c>
    </row>
    <row r="54" spans="1:11" x14ac:dyDescent="0.15">
      <c r="A54" s="26">
        <v>43684</v>
      </c>
      <c r="B54" s="25">
        <v>43672</v>
      </c>
      <c r="C54" s="24" t="s">
        <v>7</v>
      </c>
      <c r="D54" s="11" t="s">
        <v>57</v>
      </c>
      <c r="E54" s="11" t="s">
        <v>60</v>
      </c>
      <c r="F54" s="11" t="s">
        <v>93</v>
      </c>
      <c r="G54" s="11">
        <v>16</v>
      </c>
      <c r="H54" s="11" t="s">
        <v>91</v>
      </c>
      <c r="I54" s="23"/>
      <c r="J54" s="23">
        <v>199</v>
      </c>
      <c r="K54" s="22">
        <f t="shared" si="1"/>
        <v>199676</v>
      </c>
    </row>
    <row r="55" spans="1:11" x14ac:dyDescent="0.15">
      <c r="A55" s="26">
        <v>43684</v>
      </c>
      <c r="B55" s="25">
        <v>43672</v>
      </c>
      <c r="C55" s="24" t="s">
        <v>7</v>
      </c>
      <c r="D55" s="11" t="s">
        <v>57</v>
      </c>
      <c r="E55" s="11" t="s">
        <v>60</v>
      </c>
      <c r="F55" s="11" t="s">
        <v>92</v>
      </c>
      <c r="G55" s="11">
        <v>17</v>
      </c>
      <c r="H55" s="11" t="s">
        <v>91</v>
      </c>
      <c r="I55" s="23"/>
      <c r="J55" s="23">
        <v>5880</v>
      </c>
      <c r="K55" s="22">
        <f t="shared" si="1"/>
        <v>193796</v>
      </c>
    </row>
    <row r="56" spans="1:11" x14ac:dyDescent="0.15">
      <c r="A56" s="26">
        <v>43684</v>
      </c>
      <c r="B56" s="25">
        <v>43673</v>
      </c>
      <c r="C56" s="24" t="s">
        <v>7</v>
      </c>
      <c r="D56" s="11" t="s">
        <v>273</v>
      </c>
      <c r="E56" s="11" t="s">
        <v>194</v>
      </c>
      <c r="F56" s="11" t="s">
        <v>90</v>
      </c>
      <c r="G56" s="11">
        <v>17</v>
      </c>
      <c r="H56" s="11" t="s">
        <v>46</v>
      </c>
      <c r="I56" s="23"/>
      <c r="J56" s="23">
        <v>246</v>
      </c>
      <c r="K56" s="22">
        <f t="shared" si="1"/>
        <v>193550</v>
      </c>
    </row>
    <row r="57" spans="1:11" x14ac:dyDescent="0.15">
      <c r="A57" s="26">
        <v>43684</v>
      </c>
      <c r="B57" s="25">
        <v>43673</v>
      </c>
      <c r="C57" s="24" t="s">
        <v>7</v>
      </c>
      <c r="D57" s="11" t="s">
        <v>57</v>
      </c>
      <c r="E57" s="11" t="s">
        <v>60</v>
      </c>
      <c r="F57" s="11" t="s">
        <v>89</v>
      </c>
      <c r="G57" s="11">
        <v>17</v>
      </c>
      <c r="H57" s="11" t="s">
        <v>46</v>
      </c>
      <c r="I57" s="23"/>
      <c r="J57" s="23">
        <v>6043</v>
      </c>
      <c r="K57" s="22">
        <f t="shared" si="1"/>
        <v>187507</v>
      </c>
    </row>
    <row r="58" spans="1:11" x14ac:dyDescent="0.15">
      <c r="A58" s="26">
        <v>43684</v>
      </c>
      <c r="B58" s="25">
        <v>43673</v>
      </c>
      <c r="C58" s="24" t="s">
        <v>7</v>
      </c>
      <c r="D58" s="11" t="s">
        <v>57</v>
      </c>
      <c r="E58" s="11" t="s">
        <v>60</v>
      </c>
      <c r="F58" s="11" t="s">
        <v>88</v>
      </c>
      <c r="G58" s="11">
        <v>17</v>
      </c>
      <c r="H58" s="11" t="s">
        <v>46</v>
      </c>
      <c r="I58" s="23"/>
      <c r="J58" s="23">
        <v>16110</v>
      </c>
      <c r="K58" s="22">
        <f t="shared" si="1"/>
        <v>171397</v>
      </c>
    </row>
    <row r="59" spans="1:11" x14ac:dyDescent="0.15">
      <c r="A59" s="26">
        <v>43684</v>
      </c>
      <c r="B59" s="25">
        <v>43673</v>
      </c>
      <c r="C59" s="24" t="s">
        <v>7</v>
      </c>
      <c r="D59" s="11" t="s">
        <v>57</v>
      </c>
      <c r="E59" s="11" t="s">
        <v>60</v>
      </c>
      <c r="F59" s="11" t="s">
        <v>87</v>
      </c>
      <c r="G59" s="11">
        <v>17</v>
      </c>
      <c r="H59" s="11" t="s">
        <v>46</v>
      </c>
      <c r="I59" s="23"/>
      <c r="J59" s="23">
        <v>89</v>
      </c>
      <c r="K59" s="22">
        <f t="shared" si="1"/>
        <v>171308</v>
      </c>
    </row>
    <row r="60" spans="1:11" x14ac:dyDescent="0.15">
      <c r="A60" s="26">
        <v>43684</v>
      </c>
      <c r="B60" s="25">
        <v>43673</v>
      </c>
      <c r="C60" s="24" t="s">
        <v>7</v>
      </c>
      <c r="D60" s="11" t="s">
        <v>273</v>
      </c>
      <c r="E60" s="11" t="s">
        <v>194</v>
      </c>
      <c r="F60" s="11" t="s">
        <v>85</v>
      </c>
      <c r="G60" s="11">
        <v>17</v>
      </c>
      <c r="H60" s="11" t="s">
        <v>46</v>
      </c>
      <c r="I60" s="23"/>
      <c r="J60" s="23">
        <v>430</v>
      </c>
      <c r="K60" s="22">
        <f t="shared" si="1"/>
        <v>170878</v>
      </c>
    </row>
    <row r="61" spans="1:11" x14ac:dyDescent="0.15">
      <c r="A61" s="26">
        <v>43684</v>
      </c>
      <c r="B61" s="25">
        <v>43673</v>
      </c>
      <c r="C61" s="24" t="s">
        <v>7</v>
      </c>
      <c r="D61" s="11" t="s">
        <v>57</v>
      </c>
      <c r="E61" s="11" t="s">
        <v>60</v>
      </c>
      <c r="F61" s="11" t="s">
        <v>84</v>
      </c>
      <c r="G61" s="11">
        <v>18</v>
      </c>
      <c r="H61" s="11" t="s">
        <v>46</v>
      </c>
      <c r="I61" s="23"/>
      <c r="J61" s="23">
        <v>8259</v>
      </c>
      <c r="K61" s="22">
        <f t="shared" si="1"/>
        <v>162619</v>
      </c>
    </row>
    <row r="62" spans="1:11" x14ac:dyDescent="0.15">
      <c r="A62" s="26">
        <v>43684</v>
      </c>
      <c r="B62" s="25">
        <v>43674</v>
      </c>
      <c r="C62" s="24" t="s">
        <v>7</v>
      </c>
      <c r="D62" s="11" t="s">
        <v>57</v>
      </c>
      <c r="E62" s="11" t="s">
        <v>60</v>
      </c>
      <c r="F62" s="11" t="s">
        <v>83</v>
      </c>
      <c r="G62" s="11">
        <v>19</v>
      </c>
      <c r="H62" s="11" t="s">
        <v>82</v>
      </c>
      <c r="I62" s="23"/>
      <c r="J62" s="23">
        <v>2990</v>
      </c>
      <c r="K62" s="22">
        <f t="shared" si="1"/>
        <v>159629</v>
      </c>
    </row>
    <row r="63" spans="1:11" x14ac:dyDescent="0.15">
      <c r="A63" s="26">
        <v>43684</v>
      </c>
      <c r="B63" s="25">
        <v>43653</v>
      </c>
      <c r="C63" s="24" t="s">
        <v>7</v>
      </c>
      <c r="D63" s="11" t="s">
        <v>57</v>
      </c>
      <c r="E63" s="11" t="s">
        <v>60</v>
      </c>
      <c r="F63" s="11" t="s">
        <v>81</v>
      </c>
      <c r="G63" s="11">
        <v>19</v>
      </c>
      <c r="H63" s="12" t="s">
        <v>80</v>
      </c>
      <c r="I63" s="23"/>
      <c r="J63" s="23">
        <v>141</v>
      </c>
      <c r="K63" s="22">
        <f t="shared" si="1"/>
        <v>159488</v>
      </c>
    </row>
    <row r="64" spans="1:11" x14ac:dyDescent="0.15">
      <c r="A64" s="26">
        <v>43684</v>
      </c>
      <c r="B64" s="25">
        <v>43653</v>
      </c>
      <c r="C64" s="24" t="s">
        <v>7</v>
      </c>
      <c r="D64" s="11" t="s">
        <v>57</v>
      </c>
      <c r="E64" s="11" t="s">
        <v>60</v>
      </c>
      <c r="F64" s="11" t="s">
        <v>79</v>
      </c>
      <c r="G64" s="11">
        <v>20</v>
      </c>
      <c r="H64" s="12" t="s">
        <v>78</v>
      </c>
      <c r="I64" s="23"/>
      <c r="J64" s="23">
        <v>918</v>
      </c>
      <c r="K64" s="22">
        <f t="shared" si="1"/>
        <v>158570</v>
      </c>
    </row>
    <row r="65" spans="1:11" x14ac:dyDescent="0.15">
      <c r="A65" s="26">
        <v>43684</v>
      </c>
      <c r="B65" s="25">
        <v>43653</v>
      </c>
      <c r="C65" s="24" t="s">
        <v>7</v>
      </c>
      <c r="D65" s="11" t="s">
        <v>57</v>
      </c>
      <c r="E65" s="11" t="s">
        <v>60</v>
      </c>
      <c r="F65" s="11" t="s">
        <v>77</v>
      </c>
      <c r="G65" s="11">
        <v>20</v>
      </c>
      <c r="H65" s="12" t="s">
        <v>76</v>
      </c>
      <c r="I65" s="23"/>
      <c r="J65" s="23">
        <v>216</v>
      </c>
      <c r="K65" s="22">
        <f t="shared" si="1"/>
        <v>158354</v>
      </c>
    </row>
    <row r="66" spans="1:11" x14ac:dyDescent="0.15">
      <c r="A66" s="26">
        <v>43684</v>
      </c>
      <c r="B66" s="25">
        <v>43655</v>
      </c>
      <c r="C66" s="24" t="s">
        <v>7</v>
      </c>
      <c r="D66" s="11" t="s">
        <v>57</v>
      </c>
      <c r="E66" s="11" t="s">
        <v>60</v>
      </c>
      <c r="F66" s="11" t="s">
        <v>75</v>
      </c>
      <c r="G66" s="11">
        <v>20</v>
      </c>
      <c r="H66" s="12" t="s">
        <v>74</v>
      </c>
      <c r="I66" s="23"/>
      <c r="J66" s="23">
        <v>324</v>
      </c>
      <c r="K66" s="22">
        <f t="shared" si="1"/>
        <v>158030</v>
      </c>
    </row>
    <row r="67" spans="1:11" x14ac:dyDescent="0.15">
      <c r="A67" s="26">
        <v>43684</v>
      </c>
      <c r="B67" s="25">
        <v>43655</v>
      </c>
      <c r="C67" s="24" t="s">
        <v>7</v>
      </c>
      <c r="D67" s="11" t="s">
        <v>57</v>
      </c>
      <c r="E67" s="11" t="s">
        <v>60</v>
      </c>
      <c r="F67" s="11" t="s">
        <v>73</v>
      </c>
      <c r="G67" s="11">
        <v>21</v>
      </c>
      <c r="H67" s="12" t="s">
        <v>72</v>
      </c>
      <c r="I67" s="23"/>
      <c r="J67" s="23">
        <v>108</v>
      </c>
      <c r="K67" s="22">
        <f t="shared" si="1"/>
        <v>157922</v>
      </c>
    </row>
    <row r="68" spans="1:11" x14ac:dyDescent="0.15">
      <c r="A68" s="26">
        <v>43684</v>
      </c>
      <c r="B68" s="25">
        <v>43671</v>
      </c>
      <c r="C68" s="24" t="s">
        <v>7</v>
      </c>
      <c r="D68" s="11" t="s">
        <v>57</v>
      </c>
      <c r="E68" s="11" t="s">
        <v>60</v>
      </c>
      <c r="F68" s="11" t="s">
        <v>73</v>
      </c>
      <c r="G68" s="11">
        <v>21</v>
      </c>
      <c r="H68" s="12" t="s">
        <v>72</v>
      </c>
      <c r="I68" s="23"/>
      <c r="J68" s="23">
        <v>108</v>
      </c>
      <c r="K68" s="22">
        <f t="shared" ref="K68:K131" si="2">K67+I68-J68</f>
        <v>157814</v>
      </c>
    </row>
    <row r="69" spans="1:11" x14ac:dyDescent="0.15">
      <c r="A69" s="26">
        <v>43684</v>
      </c>
      <c r="B69" s="25">
        <v>43667</v>
      </c>
      <c r="C69" s="24" t="s">
        <v>7</v>
      </c>
      <c r="D69" s="11" t="s">
        <v>57</v>
      </c>
      <c r="E69" s="11" t="s">
        <v>60</v>
      </c>
      <c r="F69" s="11" t="s">
        <v>68</v>
      </c>
      <c r="G69" s="11">
        <v>21</v>
      </c>
      <c r="H69" s="12" t="s">
        <v>71</v>
      </c>
      <c r="I69" s="23"/>
      <c r="J69" s="23">
        <v>108</v>
      </c>
      <c r="K69" s="22">
        <f t="shared" si="2"/>
        <v>157706</v>
      </c>
    </row>
    <row r="70" spans="1:11" x14ac:dyDescent="0.15">
      <c r="A70" s="26">
        <v>43684</v>
      </c>
      <c r="B70" s="25">
        <v>43653</v>
      </c>
      <c r="C70" s="24" t="s">
        <v>7</v>
      </c>
      <c r="D70" s="11" t="s">
        <v>57</v>
      </c>
      <c r="E70" s="11" t="s">
        <v>60</v>
      </c>
      <c r="F70" s="11" t="s">
        <v>70</v>
      </c>
      <c r="G70" s="11">
        <v>22</v>
      </c>
      <c r="H70" s="12" t="s">
        <v>69</v>
      </c>
      <c r="I70" s="23"/>
      <c r="J70" s="23">
        <v>324</v>
      </c>
      <c r="K70" s="22">
        <f t="shared" si="2"/>
        <v>157382</v>
      </c>
    </row>
    <row r="71" spans="1:11" x14ac:dyDescent="0.15">
      <c r="A71" s="26">
        <v>43684</v>
      </c>
      <c r="B71" s="25">
        <v>43667</v>
      </c>
      <c r="C71" s="24" t="s">
        <v>7</v>
      </c>
      <c r="D71" s="11" t="s">
        <v>57</v>
      </c>
      <c r="E71" s="11" t="s">
        <v>60</v>
      </c>
      <c r="F71" s="11" t="s">
        <v>68</v>
      </c>
      <c r="G71" s="11">
        <v>22</v>
      </c>
      <c r="H71" s="12" t="s">
        <v>63</v>
      </c>
      <c r="I71" s="23"/>
      <c r="J71" s="23">
        <v>258</v>
      </c>
      <c r="K71" s="22">
        <f t="shared" si="2"/>
        <v>157124</v>
      </c>
    </row>
    <row r="72" spans="1:11" x14ac:dyDescent="0.15">
      <c r="A72" s="26">
        <v>43684</v>
      </c>
      <c r="B72" s="25">
        <v>43654</v>
      </c>
      <c r="C72" s="24" t="s">
        <v>7</v>
      </c>
      <c r="D72" s="11" t="s">
        <v>57</v>
      </c>
      <c r="E72" s="11" t="s">
        <v>60</v>
      </c>
      <c r="F72" s="11" t="s">
        <v>67</v>
      </c>
      <c r="G72" s="11">
        <v>22</v>
      </c>
      <c r="H72" s="12" t="s">
        <v>46</v>
      </c>
      <c r="I72" s="23"/>
      <c r="J72" s="23">
        <v>308</v>
      </c>
      <c r="K72" s="22">
        <f t="shared" si="2"/>
        <v>156816</v>
      </c>
    </row>
    <row r="73" spans="1:11" x14ac:dyDescent="0.15">
      <c r="A73" s="26">
        <v>43684</v>
      </c>
      <c r="B73" s="25">
        <v>43671</v>
      </c>
      <c r="C73" s="24" t="s">
        <v>7</v>
      </c>
      <c r="D73" s="11" t="s">
        <v>57</v>
      </c>
      <c r="E73" s="11" t="s">
        <v>60</v>
      </c>
      <c r="F73" s="11" t="s">
        <v>66</v>
      </c>
      <c r="G73" s="11">
        <v>23</v>
      </c>
      <c r="H73" s="12" t="s">
        <v>65</v>
      </c>
      <c r="I73" s="23"/>
      <c r="J73" s="23">
        <v>324</v>
      </c>
      <c r="K73" s="22">
        <f t="shared" si="2"/>
        <v>156492</v>
      </c>
    </row>
    <row r="74" spans="1:11" x14ac:dyDescent="0.15">
      <c r="A74" s="26">
        <v>43684</v>
      </c>
      <c r="B74" s="25">
        <v>43653</v>
      </c>
      <c r="C74" s="24" t="s">
        <v>7</v>
      </c>
      <c r="D74" s="11" t="s">
        <v>57</v>
      </c>
      <c r="E74" s="11" t="s">
        <v>60</v>
      </c>
      <c r="F74" s="11" t="s">
        <v>64</v>
      </c>
      <c r="G74" s="11">
        <v>23</v>
      </c>
      <c r="H74" s="12" t="s">
        <v>63</v>
      </c>
      <c r="I74" s="23"/>
      <c r="J74" s="23">
        <v>838</v>
      </c>
      <c r="K74" s="22">
        <f t="shared" si="2"/>
        <v>155654</v>
      </c>
    </row>
    <row r="75" spans="1:11" x14ac:dyDescent="0.15">
      <c r="A75" s="26">
        <v>43684</v>
      </c>
      <c r="B75" s="25">
        <v>43654</v>
      </c>
      <c r="C75" s="24" t="s">
        <v>7</v>
      </c>
      <c r="D75" s="11" t="s">
        <v>57</v>
      </c>
      <c r="E75" s="11" t="s">
        <v>60</v>
      </c>
      <c r="F75" s="11" t="s">
        <v>62</v>
      </c>
      <c r="G75" s="11">
        <v>23</v>
      </c>
      <c r="H75" s="12" t="s">
        <v>61</v>
      </c>
      <c r="I75" s="23"/>
      <c r="J75" s="23">
        <v>648</v>
      </c>
      <c r="K75" s="22">
        <f t="shared" si="2"/>
        <v>155006</v>
      </c>
    </row>
    <row r="76" spans="1:11" x14ac:dyDescent="0.15">
      <c r="A76" s="26">
        <v>43684</v>
      </c>
      <c r="B76" s="25">
        <v>43667</v>
      </c>
      <c r="C76" s="24" t="s">
        <v>7</v>
      </c>
      <c r="D76" s="11" t="s">
        <v>57</v>
      </c>
      <c r="E76" s="11" t="s">
        <v>60</v>
      </c>
      <c r="F76" s="11" t="s">
        <v>59</v>
      </c>
      <c r="G76" s="11">
        <v>24</v>
      </c>
      <c r="H76" s="12" t="s">
        <v>58</v>
      </c>
      <c r="I76" s="23"/>
      <c r="J76" s="23">
        <v>185</v>
      </c>
      <c r="K76" s="22">
        <f t="shared" si="2"/>
        <v>154821</v>
      </c>
    </row>
    <row r="77" spans="1:11" x14ac:dyDescent="0.15">
      <c r="A77" s="26">
        <v>43685</v>
      </c>
      <c r="B77" s="25">
        <v>43679</v>
      </c>
      <c r="C77" s="24" t="s">
        <v>7</v>
      </c>
      <c r="D77" s="11" t="s">
        <v>57</v>
      </c>
      <c r="E77" s="11" t="s">
        <v>282</v>
      </c>
      <c r="F77" s="11" t="s">
        <v>56</v>
      </c>
      <c r="G77" s="11">
        <v>24</v>
      </c>
      <c r="H77" s="11" t="s">
        <v>55</v>
      </c>
      <c r="I77" s="23"/>
      <c r="J77" s="23">
        <v>7800</v>
      </c>
      <c r="K77" s="22">
        <f t="shared" si="2"/>
        <v>147021</v>
      </c>
    </row>
    <row r="78" spans="1:11" x14ac:dyDescent="0.15">
      <c r="A78" s="26">
        <v>43689</v>
      </c>
      <c r="B78" s="25">
        <v>43687</v>
      </c>
      <c r="C78" s="24" t="s">
        <v>7</v>
      </c>
      <c r="D78" s="11" t="s">
        <v>49</v>
      </c>
      <c r="E78" s="11" t="s">
        <v>48</v>
      </c>
      <c r="F78" s="11" t="s">
        <v>54</v>
      </c>
      <c r="G78" s="11">
        <v>24</v>
      </c>
      <c r="H78" s="11" t="s">
        <v>53</v>
      </c>
      <c r="I78" s="23"/>
      <c r="J78" s="23">
        <v>183</v>
      </c>
      <c r="K78" s="22">
        <f t="shared" si="2"/>
        <v>146838</v>
      </c>
    </row>
    <row r="79" spans="1:11" x14ac:dyDescent="0.15">
      <c r="A79" s="26">
        <v>43689</v>
      </c>
      <c r="B79" s="25">
        <v>43675</v>
      </c>
      <c r="C79" s="24" t="s">
        <v>3</v>
      </c>
      <c r="D79" s="11" t="s">
        <v>42</v>
      </c>
      <c r="E79" s="11" t="s">
        <v>52</v>
      </c>
      <c r="F79" s="11" t="s">
        <v>51</v>
      </c>
      <c r="G79" s="11">
        <v>25</v>
      </c>
      <c r="H79" s="11" t="s">
        <v>50</v>
      </c>
      <c r="I79" s="23">
        <v>6500</v>
      </c>
      <c r="J79" s="23"/>
      <c r="K79" s="22">
        <f t="shared" si="2"/>
        <v>153338</v>
      </c>
    </row>
    <row r="80" spans="1:11" x14ac:dyDescent="0.15">
      <c r="A80" s="26">
        <v>43691</v>
      </c>
      <c r="B80" s="25">
        <v>43686</v>
      </c>
      <c r="C80" s="24" t="s">
        <v>7</v>
      </c>
      <c r="D80" s="11" t="s">
        <v>49</v>
      </c>
      <c r="E80" s="11" t="s">
        <v>48</v>
      </c>
      <c r="F80" s="11" t="s">
        <v>47</v>
      </c>
      <c r="G80" s="11">
        <v>18</v>
      </c>
      <c r="H80" s="11" t="s">
        <v>46</v>
      </c>
      <c r="I80" s="23"/>
      <c r="J80" s="23">
        <v>319</v>
      </c>
      <c r="K80" s="22">
        <f t="shared" si="2"/>
        <v>153019</v>
      </c>
    </row>
    <row r="81" spans="1:11" x14ac:dyDescent="0.15">
      <c r="A81" s="26">
        <v>43715</v>
      </c>
      <c r="B81" s="25">
        <v>43708</v>
      </c>
      <c r="C81" s="24" t="s">
        <v>7</v>
      </c>
      <c r="D81" s="11" t="s">
        <v>273</v>
      </c>
      <c r="E81" s="11" t="s">
        <v>194</v>
      </c>
      <c r="F81" s="11" t="s">
        <v>276</v>
      </c>
      <c r="G81" s="11">
        <v>26</v>
      </c>
      <c r="H81" s="11" t="s">
        <v>100</v>
      </c>
      <c r="I81" s="23"/>
      <c r="J81" s="23">
        <v>2048</v>
      </c>
      <c r="K81" s="22">
        <f t="shared" si="2"/>
        <v>150971</v>
      </c>
    </row>
    <row r="82" spans="1:11" x14ac:dyDescent="0.15">
      <c r="A82" s="26">
        <v>43715</v>
      </c>
      <c r="B82" s="25">
        <v>43708</v>
      </c>
      <c r="C82" s="24" t="s">
        <v>7</v>
      </c>
      <c r="D82" s="11" t="s">
        <v>49</v>
      </c>
      <c r="E82" s="11" t="s">
        <v>99</v>
      </c>
      <c r="F82" s="11" t="s">
        <v>98</v>
      </c>
      <c r="G82" s="27"/>
      <c r="H82" s="11"/>
      <c r="I82" s="23"/>
      <c r="J82" s="23">
        <v>340</v>
      </c>
      <c r="K82" s="22">
        <f t="shared" si="2"/>
        <v>150631</v>
      </c>
    </row>
    <row r="83" spans="1:11" x14ac:dyDescent="0.15">
      <c r="A83" s="26">
        <v>43715</v>
      </c>
      <c r="B83" s="25">
        <v>43706</v>
      </c>
      <c r="C83" s="24" t="s">
        <v>7</v>
      </c>
      <c r="D83" s="11" t="s">
        <v>166</v>
      </c>
      <c r="E83" s="11" t="s">
        <v>277</v>
      </c>
      <c r="F83" s="11" t="s">
        <v>277</v>
      </c>
      <c r="G83" s="11">
        <v>27</v>
      </c>
      <c r="H83" s="11" t="s">
        <v>278</v>
      </c>
      <c r="I83" s="23"/>
      <c r="J83" s="23">
        <v>1000</v>
      </c>
      <c r="K83" s="22">
        <f t="shared" si="2"/>
        <v>149631</v>
      </c>
    </row>
    <row r="84" spans="1:11" x14ac:dyDescent="0.15">
      <c r="A84" s="26">
        <v>43715</v>
      </c>
      <c r="B84" s="25">
        <v>43703</v>
      </c>
      <c r="C84" s="24" t="s">
        <v>3</v>
      </c>
      <c r="D84" s="11" t="s">
        <v>42</v>
      </c>
      <c r="E84" s="11" t="s">
        <v>52</v>
      </c>
      <c r="F84" s="11" t="s">
        <v>279</v>
      </c>
      <c r="G84" s="11">
        <v>27</v>
      </c>
      <c r="H84" s="11" t="s">
        <v>50</v>
      </c>
      <c r="I84" s="23">
        <v>6000</v>
      </c>
      <c r="J84" s="23"/>
      <c r="K84" s="22">
        <f t="shared" si="2"/>
        <v>155631</v>
      </c>
    </row>
    <row r="85" spans="1:11" x14ac:dyDescent="0.15">
      <c r="A85" s="26">
        <v>43743</v>
      </c>
      <c r="B85" s="25">
        <v>43734</v>
      </c>
      <c r="C85" s="24" t="s">
        <v>7</v>
      </c>
      <c r="D85" s="11" t="s">
        <v>57</v>
      </c>
      <c r="E85" s="11" t="s">
        <v>284</v>
      </c>
      <c r="F85" s="11" t="s">
        <v>285</v>
      </c>
      <c r="G85" s="11">
        <v>28</v>
      </c>
      <c r="H85" s="11" t="s">
        <v>286</v>
      </c>
      <c r="I85" s="23"/>
      <c r="J85" s="23">
        <v>140</v>
      </c>
      <c r="K85" s="22">
        <f t="shared" si="2"/>
        <v>155491</v>
      </c>
    </row>
    <row r="86" spans="1:11" x14ac:dyDescent="0.15">
      <c r="A86" s="26">
        <v>43743</v>
      </c>
      <c r="B86" s="25">
        <v>43730</v>
      </c>
      <c r="C86" s="24" t="s">
        <v>7</v>
      </c>
      <c r="D86" s="11" t="s">
        <v>57</v>
      </c>
      <c r="E86" s="11" t="s">
        <v>284</v>
      </c>
      <c r="F86" s="11" t="s">
        <v>287</v>
      </c>
      <c r="G86" s="11">
        <v>28</v>
      </c>
      <c r="H86" s="11" t="s">
        <v>82</v>
      </c>
      <c r="I86" s="23"/>
      <c r="J86" s="23">
        <v>300</v>
      </c>
      <c r="K86" s="22">
        <f t="shared" si="2"/>
        <v>155191</v>
      </c>
    </row>
    <row r="87" spans="1:11" x14ac:dyDescent="0.15">
      <c r="A87" s="26">
        <v>43743</v>
      </c>
      <c r="B87" s="25">
        <v>43717</v>
      </c>
      <c r="C87" s="24" t="s">
        <v>7</v>
      </c>
      <c r="D87" s="11" t="s">
        <v>273</v>
      </c>
      <c r="E87" s="11" t="s">
        <v>194</v>
      </c>
      <c r="F87" s="11" t="s">
        <v>288</v>
      </c>
      <c r="G87" s="11">
        <v>28</v>
      </c>
      <c r="H87" s="11" t="s">
        <v>71</v>
      </c>
      <c r="I87" s="23"/>
      <c r="J87" s="23">
        <v>108</v>
      </c>
      <c r="K87" s="22">
        <f t="shared" si="2"/>
        <v>155083</v>
      </c>
    </row>
    <row r="88" spans="1:11" x14ac:dyDescent="0.15">
      <c r="A88" s="26">
        <v>43743</v>
      </c>
      <c r="B88" s="25">
        <v>43722</v>
      </c>
      <c r="C88" s="24" t="s">
        <v>7</v>
      </c>
      <c r="D88" s="11" t="s">
        <v>273</v>
      </c>
      <c r="E88" s="11" t="s">
        <v>194</v>
      </c>
      <c r="F88" s="11" t="s">
        <v>289</v>
      </c>
      <c r="G88" s="11">
        <v>29</v>
      </c>
      <c r="H88" s="11" t="s">
        <v>290</v>
      </c>
      <c r="I88" s="23"/>
      <c r="J88" s="23">
        <v>615</v>
      </c>
      <c r="K88" s="22">
        <f t="shared" si="2"/>
        <v>154468</v>
      </c>
    </row>
    <row r="89" spans="1:11" x14ac:dyDescent="0.15">
      <c r="A89" s="26">
        <v>43743</v>
      </c>
      <c r="B89" s="25">
        <v>43738</v>
      </c>
      <c r="C89" s="24" t="s">
        <v>3</v>
      </c>
      <c r="D89" s="11" t="s">
        <v>42</v>
      </c>
      <c r="E89" s="11" t="s">
        <v>52</v>
      </c>
      <c r="F89" s="11" t="s">
        <v>295</v>
      </c>
      <c r="G89" s="11">
        <v>29</v>
      </c>
      <c r="H89" s="11" t="s">
        <v>50</v>
      </c>
      <c r="I89" s="23">
        <v>7500</v>
      </c>
      <c r="J89" s="23"/>
      <c r="K89" s="22">
        <f t="shared" si="2"/>
        <v>161968</v>
      </c>
    </row>
    <row r="90" spans="1:11" x14ac:dyDescent="0.15">
      <c r="A90" s="26">
        <v>43766</v>
      </c>
      <c r="B90" s="25">
        <v>43766</v>
      </c>
      <c r="C90" s="24" t="s">
        <v>7</v>
      </c>
      <c r="D90" s="11" t="s">
        <v>49</v>
      </c>
      <c r="E90" s="11" t="s">
        <v>301</v>
      </c>
      <c r="F90" s="11" t="s">
        <v>302</v>
      </c>
      <c r="G90" s="11">
        <v>30</v>
      </c>
      <c r="H90" s="11" t="s">
        <v>46</v>
      </c>
      <c r="I90" s="23"/>
      <c r="J90" s="23">
        <v>257</v>
      </c>
      <c r="K90" s="22">
        <f t="shared" si="2"/>
        <v>161711</v>
      </c>
    </row>
    <row r="91" spans="1:11" x14ac:dyDescent="0.15">
      <c r="A91" s="26">
        <v>43771</v>
      </c>
      <c r="B91" s="25">
        <v>43767</v>
      </c>
      <c r="C91" s="24" t="s">
        <v>3</v>
      </c>
      <c r="D91" s="11" t="s">
        <v>42</v>
      </c>
      <c r="E91" s="11" t="s">
        <v>52</v>
      </c>
      <c r="F91" s="11" t="s">
        <v>303</v>
      </c>
      <c r="G91" s="11">
        <v>30</v>
      </c>
      <c r="H91" s="11" t="s">
        <v>50</v>
      </c>
      <c r="I91" s="23">
        <v>6000</v>
      </c>
      <c r="J91" s="23"/>
      <c r="K91" s="22">
        <f t="shared" ref="K91" si="3">K90+I91-J91</f>
        <v>167711</v>
      </c>
    </row>
    <row r="92" spans="1:11" x14ac:dyDescent="0.15">
      <c r="A92" s="26">
        <v>43792</v>
      </c>
      <c r="B92" s="28"/>
      <c r="C92" s="24" t="s">
        <v>145</v>
      </c>
      <c r="D92" s="11" t="s">
        <v>157</v>
      </c>
      <c r="E92" s="11" t="s">
        <v>156</v>
      </c>
      <c r="F92" s="11" t="s">
        <v>307</v>
      </c>
      <c r="G92" s="27"/>
      <c r="H92" s="11"/>
      <c r="I92" s="23"/>
      <c r="J92" s="23">
        <v>10000</v>
      </c>
      <c r="K92" s="22">
        <f t="shared" si="2"/>
        <v>157711</v>
      </c>
    </row>
    <row r="93" spans="1:11" x14ac:dyDescent="0.15">
      <c r="A93" s="26">
        <v>43792</v>
      </c>
      <c r="B93" s="25">
        <v>43792</v>
      </c>
      <c r="C93" s="24" t="s">
        <v>7</v>
      </c>
      <c r="D93" s="11" t="s">
        <v>49</v>
      </c>
      <c r="E93" s="11" t="s">
        <v>305</v>
      </c>
      <c r="F93" s="11" t="s">
        <v>306</v>
      </c>
      <c r="G93" s="11">
        <v>30</v>
      </c>
      <c r="H93" s="11" t="s">
        <v>46</v>
      </c>
      <c r="I93" s="23"/>
      <c r="J93" s="23">
        <v>235</v>
      </c>
      <c r="K93" s="22">
        <f t="shared" si="2"/>
        <v>157476</v>
      </c>
    </row>
    <row r="94" spans="1:11" x14ac:dyDescent="0.15">
      <c r="A94" s="26">
        <v>43806</v>
      </c>
      <c r="B94" s="25">
        <v>43811</v>
      </c>
      <c r="C94" s="24" t="s">
        <v>7</v>
      </c>
      <c r="D94" s="11" t="s">
        <v>166</v>
      </c>
      <c r="E94" s="11" t="s">
        <v>308</v>
      </c>
      <c r="F94" s="11" t="s">
        <v>310</v>
      </c>
      <c r="G94" s="11">
        <v>30</v>
      </c>
      <c r="H94" s="11" t="s">
        <v>309</v>
      </c>
      <c r="I94" s="23"/>
      <c r="J94" s="23">
        <v>20470</v>
      </c>
      <c r="K94" s="22">
        <f t="shared" si="2"/>
        <v>137006</v>
      </c>
    </row>
    <row r="95" spans="1:11" x14ac:dyDescent="0.15">
      <c r="A95" s="26">
        <v>43806</v>
      </c>
      <c r="B95" s="25">
        <v>43800</v>
      </c>
      <c r="C95" s="24" t="s">
        <v>7</v>
      </c>
      <c r="D95" s="11" t="s">
        <v>57</v>
      </c>
      <c r="E95" s="11" t="s">
        <v>318</v>
      </c>
      <c r="F95" s="11" t="s">
        <v>311</v>
      </c>
      <c r="G95" s="11">
        <v>31</v>
      </c>
      <c r="H95" s="11" t="s">
        <v>53</v>
      </c>
      <c r="I95" s="23"/>
      <c r="J95" s="23">
        <v>688</v>
      </c>
      <c r="K95" s="22">
        <f t="shared" si="2"/>
        <v>136318</v>
      </c>
    </row>
    <row r="96" spans="1:11" x14ac:dyDescent="0.15">
      <c r="A96" s="26">
        <v>43806</v>
      </c>
      <c r="B96" s="25">
        <v>43801</v>
      </c>
      <c r="C96" s="24" t="s">
        <v>7</v>
      </c>
      <c r="D96" s="11" t="s">
        <v>57</v>
      </c>
      <c r="E96" s="11" t="s">
        <v>377</v>
      </c>
      <c r="F96" s="11" t="s">
        <v>312</v>
      </c>
      <c r="G96" s="11">
        <v>31</v>
      </c>
      <c r="H96" s="11" t="s">
        <v>313</v>
      </c>
      <c r="I96" s="23"/>
      <c r="J96" s="23">
        <v>2196</v>
      </c>
      <c r="K96" s="22">
        <f t="shared" si="2"/>
        <v>134122</v>
      </c>
    </row>
    <row r="97" spans="1:11" x14ac:dyDescent="0.15">
      <c r="A97" s="26">
        <v>43806</v>
      </c>
      <c r="B97" s="25">
        <v>43806</v>
      </c>
      <c r="C97" s="24" t="s">
        <v>7</v>
      </c>
      <c r="D97" s="11" t="s">
        <v>49</v>
      </c>
      <c r="E97" s="11" t="s">
        <v>301</v>
      </c>
      <c r="F97" s="11" t="s">
        <v>314</v>
      </c>
      <c r="G97" s="11">
        <v>32</v>
      </c>
      <c r="H97" s="11" t="s">
        <v>82</v>
      </c>
      <c r="I97" s="23"/>
      <c r="J97" s="23">
        <v>110</v>
      </c>
      <c r="K97" s="22">
        <f t="shared" si="2"/>
        <v>134012</v>
      </c>
    </row>
    <row r="98" spans="1:11" x14ac:dyDescent="0.15">
      <c r="A98" s="26">
        <v>43806</v>
      </c>
      <c r="B98" s="25">
        <v>43806</v>
      </c>
      <c r="C98" s="24" t="s">
        <v>7</v>
      </c>
      <c r="D98" s="11" t="s">
        <v>49</v>
      </c>
      <c r="E98" s="11" t="s">
        <v>133</v>
      </c>
      <c r="F98" s="11" t="s">
        <v>315</v>
      </c>
      <c r="G98" s="11">
        <v>32</v>
      </c>
      <c r="H98" s="11" t="s">
        <v>82</v>
      </c>
      <c r="I98" s="23"/>
      <c r="J98" s="23">
        <v>360</v>
      </c>
      <c r="K98" s="22">
        <f t="shared" si="2"/>
        <v>133652</v>
      </c>
    </row>
    <row r="99" spans="1:11" x14ac:dyDescent="0.15">
      <c r="A99" s="26">
        <v>43806</v>
      </c>
      <c r="B99" s="25">
        <v>43806</v>
      </c>
      <c r="C99" s="24" t="s">
        <v>7</v>
      </c>
      <c r="D99" s="11" t="s">
        <v>49</v>
      </c>
      <c r="E99" s="11" t="s">
        <v>305</v>
      </c>
      <c r="F99" s="11" t="s">
        <v>314</v>
      </c>
      <c r="G99" s="11">
        <v>32</v>
      </c>
      <c r="H99" s="11" t="s">
        <v>82</v>
      </c>
      <c r="I99" s="23"/>
      <c r="J99" s="23">
        <v>110</v>
      </c>
      <c r="K99" s="22">
        <f t="shared" si="2"/>
        <v>133542</v>
      </c>
    </row>
    <row r="100" spans="1:11" x14ac:dyDescent="0.15">
      <c r="A100" s="26">
        <v>43806</v>
      </c>
      <c r="B100" s="25">
        <v>43806</v>
      </c>
      <c r="C100" s="24" t="s">
        <v>7</v>
      </c>
      <c r="D100" s="11" t="s">
        <v>49</v>
      </c>
      <c r="E100" s="11" t="s">
        <v>133</v>
      </c>
      <c r="F100" s="11" t="s">
        <v>316</v>
      </c>
      <c r="G100" s="11">
        <v>32</v>
      </c>
      <c r="H100" s="11" t="s">
        <v>82</v>
      </c>
      <c r="I100" s="23"/>
      <c r="J100" s="23">
        <v>310</v>
      </c>
      <c r="K100" s="22">
        <f t="shared" si="2"/>
        <v>133232</v>
      </c>
    </row>
    <row r="101" spans="1:11" x14ac:dyDescent="0.15">
      <c r="A101" s="26">
        <v>43806</v>
      </c>
      <c r="B101" s="25">
        <v>43770</v>
      </c>
      <c r="C101" s="24" t="s">
        <v>7</v>
      </c>
      <c r="D101" s="11" t="s">
        <v>57</v>
      </c>
      <c r="E101" s="11" t="s">
        <v>317</v>
      </c>
      <c r="F101" s="11" t="s">
        <v>319</v>
      </c>
      <c r="G101" s="27"/>
      <c r="H101" s="11" t="s">
        <v>82</v>
      </c>
      <c r="I101" s="23"/>
      <c r="J101" s="23">
        <v>400</v>
      </c>
      <c r="K101" s="22">
        <f t="shared" si="2"/>
        <v>132832</v>
      </c>
    </row>
    <row r="102" spans="1:11" x14ac:dyDescent="0.15">
      <c r="A102" s="26">
        <v>43806</v>
      </c>
      <c r="B102" s="25">
        <v>43778</v>
      </c>
      <c r="C102" s="24" t="s">
        <v>7</v>
      </c>
      <c r="D102" s="11" t="s">
        <v>57</v>
      </c>
      <c r="E102" s="11" t="s">
        <v>318</v>
      </c>
      <c r="F102" s="11" t="s">
        <v>320</v>
      </c>
      <c r="G102" s="27"/>
      <c r="H102" s="11" t="s">
        <v>82</v>
      </c>
      <c r="I102" s="23"/>
      <c r="J102" s="23">
        <v>340</v>
      </c>
      <c r="K102" s="22">
        <f t="shared" si="2"/>
        <v>132492</v>
      </c>
    </row>
    <row r="103" spans="1:11" x14ac:dyDescent="0.15">
      <c r="A103" s="26">
        <v>43806</v>
      </c>
      <c r="B103" s="25">
        <v>43794</v>
      </c>
      <c r="C103" s="24" t="s">
        <v>3</v>
      </c>
      <c r="D103" s="11" t="s">
        <v>42</v>
      </c>
      <c r="E103" s="11" t="s">
        <v>52</v>
      </c>
      <c r="F103" s="11" t="s">
        <v>323</v>
      </c>
      <c r="G103" s="11">
        <v>33</v>
      </c>
      <c r="H103" s="11" t="s">
        <v>50</v>
      </c>
      <c r="I103" s="23">
        <v>5500</v>
      </c>
      <c r="J103" s="23"/>
      <c r="K103" s="22">
        <f t="shared" si="2"/>
        <v>137992</v>
      </c>
    </row>
    <row r="104" spans="1:11" x14ac:dyDescent="0.15">
      <c r="A104" s="26">
        <v>43806</v>
      </c>
      <c r="B104" s="25">
        <v>43770</v>
      </c>
      <c r="C104" s="24" t="s">
        <v>7</v>
      </c>
      <c r="D104" s="11" t="s">
        <v>57</v>
      </c>
      <c r="E104" s="11" t="s">
        <v>317</v>
      </c>
      <c r="F104" s="11" t="s">
        <v>325</v>
      </c>
      <c r="G104" s="11">
        <v>33</v>
      </c>
      <c r="H104" s="11" t="s">
        <v>324</v>
      </c>
      <c r="I104" s="23"/>
      <c r="J104" s="23">
        <v>11740</v>
      </c>
      <c r="K104" s="22">
        <f t="shared" si="2"/>
        <v>126252</v>
      </c>
    </row>
    <row r="105" spans="1:11" x14ac:dyDescent="0.15">
      <c r="A105" s="26">
        <v>43806</v>
      </c>
      <c r="B105" s="25">
        <v>43774</v>
      </c>
      <c r="C105" s="24" t="s">
        <v>7</v>
      </c>
      <c r="D105" s="11" t="s">
        <v>273</v>
      </c>
      <c r="E105" s="11" t="s">
        <v>194</v>
      </c>
      <c r="F105" s="11" t="s">
        <v>327</v>
      </c>
      <c r="G105" s="11">
        <v>33</v>
      </c>
      <c r="H105" s="11" t="s">
        <v>71</v>
      </c>
      <c r="I105" s="23"/>
      <c r="J105" s="23">
        <v>220</v>
      </c>
      <c r="K105" s="22">
        <f t="shared" si="2"/>
        <v>126032</v>
      </c>
    </row>
    <row r="106" spans="1:11" x14ac:dyDescent="0.15">
      <c r="A106" s="26">
        <v>43806</v>
      </c>
      <c r="B106" s="25">
        <v>43776</v>
      </c>
      <c r="C106" s="24" t="s">
        <v>7</v>
      </c>
      <c r="D106" s="11" t="s">
        <v>57</v>
      </c>
      <c r="E106" s="11" t="s">
        <v>317</v>
      </c>
      <c r="F106" s="11" t="s">
        <v>326</v>
      </c>
      <c r="G106" s="11">
        <v>33</v>
      </c>
      <c r="H106" s="11" t="s">
        <v>71</v>
      </c>
      <c r="I106" s="23"/>
      <c r="J106" s="23">
        <v>1540</v>
      </c>
      <c r="K106" s="22">
        <f t="shared" si="2"/>
        <v>124492</v>
      </c>
    </row>
    <row r="107" spans="1:11" x14ac:dyDescent="0.15">
      <c r="A107" s="26">
        <v>43806</v>
      </c>
      <c r="B107" s="25">
        <v>43777</v>
      </c>
      <c r="C107" s="24" t="s">
        <v>7</v>
      </c>
      <c r="D107" s="11" t="s">
        <v>57</v>
      </c>
      <c r="E107" s="11" t="s">
        <v>317</v>
      </c>
      <c r="F107" s="11" t="s">
        <v>328</v>
      </c>
      <c r="G107" s="11">
        <v>33</v>
      </c>
      <c r="H107" s="11" t="s">
        <v>361</v>
      </c>
      <c r="I107" s="23"/>
      <c r="J107" s="23">
        <v>7414</v>
      </c>
      <c r="K107" s="22">
        <f t="shared" si="2"/>
        <v>117078</v>
      </c>
    </row>
    <row r="108" spans="1:11" x14ac:dyDescent="0.15">
      <c r="A108" s="26">
        <v>43806</v>
      </c>
      <c r="B108" s="25">
        <v>43777</v>
      </c>
      <c r="C108" s="24" t="s">
        <v>7</v>
      </c>
      <c r="D108" s="11" t="s">
        <v>57</v>
      </c>
      <c r="E108" s="11" t="s">
        <v>317</v>
      </c>
      <c r="F108" s="11" t="s">
        <v>330</v>
      </c>
      <c r="G108" s="11">
        <v>34</v>
      </c>
      <c r="H108" s="11" t="s">
        <v>361</v>
      </c>
      <c r="I108" s="23"/>
      <c r="J108" s="23">
        <v>22191</v>
      </c>
      <c r="K108" s="22">
        <f t="shared" si="2"/>
        <v>94887</v>
      </c>
    </row>
    <row r="109" spans="1:11" x14ac:dyDescent="0.15">
      <c r="A109" s="26">
        <v>43806</v>
      </c>
      <c r="B109" s="25">
        <v>43777</v>
      </c>
      <c r="C109" s="24" t="s">
        <v>7</v>
      </c>
      <c r="D109" s="11" t="s">
        <v>57</v>
      </c>
      <c r="E109" s="11" t="s">
        <v>318</v>
      </c>
      <c r="F109" s="11" t="s">
        <v>329</v>
      </c>
      <c r="G109" s="11">
        <v>34</v>
      </c>
      <c r="H109" s="11" t="s">
        <v>361</v>
      </c>
      <c r="I109" s="23"/>
      <c r="J109" s="23">
        <v>34382</v>
      </c>
      <c r="K109" s="22">
        <f t="shared" si="2"/>
        <v>60505</v>
      </c>
    </row>
    <row r="110" spans="1:11" x14ac:dyDescent="0.15">
      <c r="A110" s="26">
        <v>43806</v>
      </c>
      <c r="B110" s="25">
        <v>43777</v>
      </c>
      <c r="C110" s="24" t="s">
        <v>7</v>
      </c>
      <c r="D110" s="11" t="s">
        <v>273</v>
      </c>
      <c r="E110" s="11" t="s">
        <v>194</v>
      </c>
      <c r="F110" s="11" t="s">
        <v>331</v>
      </c>
      <c r="G110" s="11">
        <v>34</v>
      </c>
      <c r="H110" s="11" t="s">
        <v>361</v>
      </c>
      <c r="I110" s="23"/>
      <c r="J110" s="23">
        <v>12433</v>
      </c>
      <c r="K110" s="22">
        <f t="shared" si="2"/>
        <v>48072</v>
      </c>
    </row>
    <row r="111" spans="1:11" x14ac:dyDescent="0.15">
      <c r="A111" s="26">
        <v>43806</v>
      </c>
      <c r="B111" s="25">
        <v>43778</v>
      </c>
      <c r="C111" s="24" t="s">
        <v>7</v>
      </c>
      <c r="D111" s="11" t="s">
        <v>57</v>
      </c>
      <c r="E111" s="11" t="s">
        <v>317</v>
      </c>
      <c r="F111" s="11" t="s">
        <v>332</v>
      </c>
      <c r="G111" s="11">
        <v>34</v>
      </c>
      <c r="H111" s="11" t="s">
        <v>333</v>
      </c>
      <c r="I111" s="23"/>
      <c r="J111" s="23">
        <v>3141</v>
      </c>
      <c r="K111" s="22">
        <f t="shared" si="2"/>
        <v>44931</v>
      </c>
    </row>
    <row r="112" spans="1:11" x14ac:dyDescent="0.15">
      <c r="A112" s="26">
        <v>43806</v>
      </c>
      <c r="B112" s="25">
        <v>43778</v>
      </c>
      <c r="C112" s="24" t="s">
        <v>7</v>
      </c>
      <c r="D112" s="11" t="s">
        <v>57</v>
      </c>
      <c r="E112" s="11" t="s">
        <v>317</v>
      </c>
      <c r="F112" s="11" t="s">
        <v>335</v>
      </c>
      <c r="G112" s="11">
        <v>34</v>
      </c>
      <c r="H112" s="11" t="s">
        <v>100</v>
      </c>
      <c r="I112" s="23"/>
      <c r="J112" s="23">
        <v>794</v>
      </c>
      <c r="K112" s="22">
        <f t="shared" si="2"/>
        <v>44137</v>
      </c>
    </row>
    <row r="113" spans="1:11" x14ac:dyDescent="0.15">
      <c r="A113" s="26">
        <v>43806</v>
      </c>
      <c r="B113" s="25">
        <v>43778</v>
      </c>
      <c r="C113" s="24" t="s">
        <v>7</v>
      </c>
      <c r="D113" s="11" t="s">
        <v>57</v>
      </c>
      <c r="E113" s="11" t="s">
        <v>318</v>
      </c>
      <c r="F113" s="11" t="s">
        <v>336</v>
      </c>
      <c r="G113" s="11">
        <v>34</v>
      </c>
      <c r="H113" s="11" t="s">
        <v>100</v>
      </c>
      <c r="I113" s="23"/>
      <c r="J113" s="23">
        <v>5980</v>
      </c>
      <c r="K113" s="22">
        <f t="shared" si="2"/>
        <v>38157</v>
      </c>
    </row>
    <row r="114" spans="1:11" x14ac:dyDescent="0.15">
      <c r="A114" s="26">
        <v>43806</v>
      </c>
      <c r="B114" s="25">
        <v>43783</v>
      </c>
      <c r="C114" s="24" t="s">
        <v>7</v>
      </c>
      <c r="D114" s="11" t="s">
        <v>57</v>
      </c>
      <c r="E114" s="11" t="s">
        <v>317</v>
      </c>
      <c r="F114" s="11" t="s">
        <v>337</v>
      </c>
      <c r="G114" s="11">
        <v>34</v>
      </c>
      <c r="H114" s="11" t="s">
        <v>361</v>
      </c>
      <c r="I114" s="23"/>
      <c r="J114" s="23">
        <v>1958</v>
      </c>
      <c r="K114" s="22">
        <f t="shared" si="2"/>
        <v>36199</v>
      </c>
    </row>
    <row r="115" spans="1:11" x14ac:dyDescent="0.15">
      <c r="A115" s="26">
        <v>43806</v>
      </c>
      <c r="B115" s="25">
        <v>43783</v>
      </c>
      <c r="C115" s="24" t="s">
        <v>7</v>
      </c>
      <c r="D115" s="11" t="s">
        <v>273</v>
      </c>
      <c r="E115" s="11" t="s">
        <v>194</v>
      </c>
      <c r="F115" s="11" t="s">
        <v>338</v>
      </c>
      <c r="G115" s="11">
        <v>34</v>
      </c>
      <c r="H115" s="11" t="s">
        <v>361</v>
      </c>
      <c r="I115" s="23"/>
      <c r="J115" s="23">
        <v>4612</v>
      </c>
      <c r="K115" s="22">
        <f t="shared" si="2"/>
        <v>31587</v>
      </c>
    </row>
    <row r="116" spans="1:11" x14ac:dyDescent="0.15">
      <c r="A116" s="26">
        <v>43806</v>
      </c>
      <c r="B116" s="25">
        <v>43790</v>
      </c>
      <c r="C116" s="24" t="s">
        <v>7</v>
      </c>
      <c r="D116" s="11" t="s">
        <v>57</v>
      </c>
      <c r="E116" s="11" t="s">
        <v>317</v>
      </c>
      <c r="F116" s="11" t="s">
        <v>339</v>
      </c>
      <c r="G116" s="11">
        <v>34</v>
      </c>
      <c r="H116" s="11" t="s">
        <v>71</v>
      </c>
      <c r="I116" s="23"/>
      <c r="J116" s="23">
        <v>220</v>
      </c>
      <c r="K116" s="22">
        <f t="shared" si="2"/>
        <v>31367</v>
      </c>
    </row>
    <row r="117" spans="1:11" x14ac:dyDescent="0.15">
      <c r="A117" s="26">
        <v>43806</v>
      </c>
      <c r="B117" s="25">
        <v>43798</v>
      </c>
      <c r="C117" s="24" t="s">
        <v>7</v>
      </c>
      <c r="D117" s="11" t="s">
        <v>57</v>
      </c>
      <c r="E117" s="11" t="s">
        <v>318</v>
      </c>
      <c r="F117" s="11" t="s">
        <v>340</v>
      </c>
      <c r="G117" s="11">
        <v>34</v>
      </c>
      <c r="H117" s="11" t="s">
        <v>76</v>
      </c>
      <c r="I117" s="23"/>
      <c r="J117" s="23">
        <v>110</v>
      </c>
      <c r="K117" s="22">
        <f t="shared" si="2"/>
        <v>31257</v>
      </c>
    </row>
    <row r="118" spans="1:11" x14ac:dyDescent="0.15">
      <c r="A118" s="26">
        <v>43806</v>
      </c>
      <c r="B118" s="25">
        <v>43798</v>
      </c>
      <c r="C118" s="24" t="s">
        <v>7</v>
      </c>
      <c r="D118" s="11" t="s">
        <v>273</v>
      </c>
      <c r="E118" s="11" t="s">
        <v>194</v>
      </c>
      <c r="F118" s="11" t="s">
        <v>341</v>
      </c>
      <c r="G118" s="11">
        <v>34</v>
      </c>
      <c r="H118" s="11" t="s">
        <v>76</v>
      </c>
      <c r="I118" s="23"/>
      <c r="J118" s="23">
        <v>220</v>
      </c>
      <c r="K118" s="22">
        <f t="shared" si="2"/>
        <v>31037</v>
      </c>
    </row>
    <row r="119" spans="1:11" x14ac:dyDescent="0.15">
      <c r="A119" s="26">
        <v>43806</v>
      </c>
      <c r="B119" s="25">
        <v>43801</v>
      </c>
      <c r="C119" s="24" t="s">
        <v>7</v>
      </c>
      <c r="D119" s="11" t="s">
        <v>57</v>
      </c>
      <c r="E119" s="11" t="s">
        <v>318</v>
      </c>
      <c r="F119" s="11" t="s">
        <v>340</v>
      </c>
      <c r="G119" s="11">
        <v>35</v>
      </c>
      <c r="H119" s="11" t="s">
        <v>71</v>
      </c>
      <c r="I119" s="23"/>
      <c r="J119" s="23">
        <v>220</v>
      </c>
      <c r="K119" s="22">
        <f t="shared" si="2"/>
        <v>30817</v>
      </c>
    </row>
    <row r="120" spans="1:11" x14ac:dyDescent="0.15">
      <c r="A120" s="26">
        <v>43806</v>
      </c>
      <c r="B120" s="25">
        <v>43801</v>
      </c>
      <c r="C120" s="24" t="s">
        <v>7</v>
      </c>
      <c r="D120" s="11" t="s">
        <v>273</v>
      </c>
      <c r="E120" s="11" t="s">
        <v>194</v>
      </c>
      <c r="F120" s="11" t="s">
        <v>342</v>
      </c>
      <c r="G120" s="11">
        <v>35</v>
      </c>
      <c r="H120" s="11" t="s">
        <v>71</v>
      </c>
      <c r="I120" s="23"/>
      <c r="J120" s="23">
        <v>440</v>
      </c>
      <c r="K120" s="22">
        <f t="shared" si="2"/>
        <v>30377</v>
      </c>
    </row>
    <row r="121" spans="1:11" x14ac:dyDescent="0.15">
      <c r="A121" s="26">
        <v>43806</v>
      </c>
      <c r="B121" s="25">
        <v>43795</v>
      </c>
      <c r="C121" s="24" t="s">
        <v>38</v>
      </c>
      <c r="D121" s="11"/>
      <c r="E121" s="11"/>
      <c r="F121" s="11" t="s">
        <v>158</v>
      </c>
      <c r="G121" s="27"/>
      <c r="H121" s="11"/>
      <c r="I121" s="23">
        <v>200000</v>
      </c>
      <c r="J121" s="23"/>
      <c r="K121" s="22">
        <f t="shared" si="2"/>
        <v>230377</v>
      </c>
    </row>
    <row r="122" spans="1:11" x14ac:dyDescent="0.15">
      <c r="A122" s="26">
        <v>43834</v>
      </c>
      <c r="B122" s="25">
        <v>43819</v>
      </c>
      <c r="C122" s="24" t="s">
        <v>7</v>
      </c>
      <c r="D122" s="11" t="s">
        <v>57</v>
      </c>
      <c r="E122" s="11" t="s">
        <v>377</v>
      </c>
      <c r="F122" s="11" t="s">
        <v>348</v>
      </c>
      <c r="G122" s="11">
        <v>35</v>
      </c>
      <c r="H122" s="11" t="s">
        <v>361</v>
      </c>
      <c r="I122" s="23"/>
      <c r="J122" s="23">
        <v>7333</v>
      </c>
      <c r="K122" s="22">
        <f t="shared" si="2"/>
        <v>223044</v>
      </c>
    </row>
    <row r="123" spans="1:11" x14ac:dyDescent="0.15">
      <c r="A123" s="26">
        <v>43834</v>
      </c>
      <c r="B123" s="25">
        <v>43819</v>
      </c>
      <c r="C123" s="24" t="s">
        <v>7</v>
      </c>
      <c r="D123" s="11" t="s">
        <v>57</v>
      </c>
      <c r="E123" s="11" t="s">
        <v>377</v>
      </c>
      <c r="F123" s="11" t="s">
        <v>346</v>
      </c>
      <c r="G123" s="11">
        <v>35</v>
      </c>
      <c r="H123" s="11" t="s">
        <v>72</v>
      </c>
      <c r="I123" s="23"/>
      <c r="J123" s="23">
        <v>220</v>
      </c>
      <c r="K123" s="22">
        <f t="shared" si="2"/>
        <v>222824</v>
      </c>
    </row>
    <row r="124" spans="1:11" x14ac:dyDescent="0.15">
      <c r="A124" s="26">
        <v>43834</v>
      </c>
      <c r="B124" s="25">
        <v>43838</v>
      </c>
      <c r="C124" s="24" t="s">
        <v>7</v>
      </c>
      <c r="D124" s="11" t="s">
        <v>57</v>
      </c>
      <c r="E124" s="11" t="s">
        <v>377</v>
      </c>
      <c r="F124" s="11" t="s">
        <v>347</v>
      </c>
      <c r="G124" s="11">
        <v>37</v>
      </c>
      <c r="H124" s="11" t="s">
        <v>357</v>
      </c>
      <c r="I124" s="23"/>
      <c r="J124" s="23">
        <v>51700</v>
      </c>
      <c r="K124" s="22">
        <f t="shared" si="2"/>
        <v>171124</v>
      </c>
    </row>
    <row r="125" spans="1:11" x14ac:dyDescent="0.15">
      <c r="A125" s="26">
        <v>43834</v>
      </c>
      <c r="B125" s="25">
        <v>43827</v>
      </c>
      <c r="C125" s="24" t="s">
        <v>7</v>
      </c>
      <c r="D125" s="11" t="s">
        <v>157</v>
      </c>
      <c r="E125" s="11" t="s">
        <v>350</v>
      </c>
      <c r="F125" s="11" t="s">
        <v>351</v>
      </c>
      <c r="G125" s="11">
        <v>35</v>
      </c>
      <c r="H125" s="11" t="s">
        <v>46</v>
      </c>
      <c r="I125" s="23"/>
      <c r="J125" s="23">
        <v>12850</v>
      </c>
      <c r="K125" s="22">
        <f t="shared" si="2"/>
        <v>158274</v>
      </c>
    </row>
    <row r="126" spans="1:11" x14ac:dyDescent="0.15">
      <c r="A126" s="26">
        <v>43834</v>
      </c>
      <c r="B126" s="25">
        <v>43825</v>
      </c>
      <c r="C126" s="24" t="s">
        <v>7</v>
      </c>
      <c r="D126" s="11" t="s">
        <v>57</v>
      </c>
      <c r="E126" s="11" t="s">
        <v>377</v>
      </c>
      <c r="F126" s="11" t="s">
        <v>358</v>
      </c>
      <c r="G126" s="11">
        <v>36</v>
      </c>
      <c r="H126" s="11" t="s">
        <v>361</v>
      </c>
      <c r="I126" s="23"/>
      <c r="J126" s="23">
        <v>250</v>
      </c>
      <c r="K126" s="22">
        <f t="shared" si="2"/>
        <v>158024</v>
      </c>
    </row>
    <row r="127" spans="1:11" x14ac:dyDescent="0.15">
      <c r="A127" s="26">
        <v>43834</v>
      </c>
      <c r="B127" s="25">
        <v>43828</v>
      </c>
      <c r="C127" s="24" t="s">
        <v>7</v>
      </c>
      <c r="D127" s="11" t="s">
        <v>57</v>
      </c>
      <c r="E127" s="11" t="s">
        <v>318</v>
      </c>
      <c r="F127" s="11" t="s">
        <v>311</v>
      </c>
      <c r="G127" s="11">
        <v>36</v>
      </c>
      <c r="H127" s="11" t="s">
        <v>53</v>
      </c>
      <c r="I127" s="23"/>
      <c r="J127" s="23">
        <v>675</v>
      </c>
      <c r="K127" s="22">
        <f t="shared" si="2"/>
        <v>157349</v>
      </c>
    </row>
    <row r="128" spans="1:11" x14ac:dyDescent="0.15">
      <c r="A128" s="26">
        <v>43834</v>
      </c>
      <c r="B128" s="25">
        <v>43834</v>
      </c>
      <c r="C128" s="24" t="s">
        <v>7</v>
      </c>
      <c r="D128" s="11" t="s">
        <v>57</v>
      </c>
      <c r="E128" s="11" t="s">
        <v>375</v>
      </c>
      <c r="F128" s="11" t="s">
        <v>359</v>
      </c>
      <c r="G128" s="11">
        <v>36</v>
      </c>
      <c r="H128" s="11" t="s">
        <v>360</v>
      </c>
      <c r="I128" s="23"/>
      <c r="J128" s="23">
        <v>17525</v>
      </c>
      <c r="K128" s="22">
        <f t="shared" si="2"/>
        <v>139824</v>
      </c>
    </row>
    <row r="129" spans="1:11" x14ac:dyDescent="0.15">
      <c r="A129" s="26">
        <v>43862</v>
      </c>
      <c r="B129" s="25">
        <v>43842</v>
      </c>
      <c r="C129" s="24" t="s">
        <v>7</v>
      </c>
      <c r="D129" s="11" t="s">
        <v>57</v>
      </c>
      <c r="E129" s="11" t="s">
        <v>375</v>
      </c>
      <c r="F129" s="11" t="s">
        <v>362</v>
      </c>
      <c r="G129" s="11">
        <v>38</v>
      </c>
      <c r="H129" s="11" t="s">
        <v>46</v>
      </c>
      <c r="I129" s="23"/>
      <c r="J129" s="23">
        <v>11582</v>
      </c>
      <c r="K129" s="22">
        <f t="shared" si="2"/>
        <v>128242</v>
      </c>
    </row>
    <row r="130" spans="1:11" x14ac:dyDescent="0.15">
      <c r="A130" s="26">
        <v>43862</v>
      </c>
      <c r="B130" s="25">
        <v>43835</v>
      </c>
      <c r="C130" s="24" t="s">
        <v>7</v>
      </c>
      <c r="D130" s="11" t="s">
        <v>57</v>
      </c>
      <c r="E130" s="11" t="s">
        <v>375</v>
      </c>
      <c r="F130" s="11" t="s">
        <v>363</v>
      </c>
      <c r="G130" s="11">
        <v>38</v>
      </c>
      <c r="H130" s="11" t="s">
        <v>100</v>
      </c>
      <c r="I130" s="23"/>
      <c r="J130" s="23">
        <v>932</v>
      </c>
      <c r="K130" s="22">
        <f t="shared" si="2"/>
        <v>127310</v>
      </c>
    </row>
    <row r="131" spans="1:11" x14ac:dyDescent="0.15">
      <c r="A131" s="26">
        <v>43862</v>
      </c>
      <c r="B131" s="25">
        <v>43835</v>
      </c>
      <c r="C131" s="24" t="s">
        <v>7</v>
      </c>
      <c r="D131" s="11" t="s">
        <v>57</v>
      </c>
      <c r="E131" s="11" t="s">
        <v>375</v>
      </c>
      <c r="F131" s="11" t="s">
        <v>364</v>
      </c>
      <c r="G131" s="11">
        <v>38</v>
      </c>
      <c r="H131" s="11" t="s">
        <v>76</v>
      </c>
      <c r="I131" s="23"/>
      <c r="J131" s="23">
        <v>440</v>
      </c>
      <c r="K131" s="22">
        <f t="shared" si="2"/>
        <v>126870</v>
      </c>
    </row>
    <row r="132" spans="1:11" x14ac:dyDescent="0.15">
      <c r="A132" s="26">
        <v>43862</v>
      </c>
      <c r="B132" s="25">
        <v>43848</v>
      </c>
      <c r="C132" s="24" t="s">
        <v>7</v>
      </c>
      <c r="D132" s="11" t="s">
        <v>57</v>
      </c>
      <c r="E132" s="11" t="s">
        <v>377</v>
      </c>
      <c r="F132" s="11" t="s">
        <v>365</v>
      </c>
      <c r="G132" s="11">
        <v>39</v>
      </c>
      <c r="H132" s="11" t="s">
        <v>82</v>
      </c>
      <c r="I132" s="23"/>
      <c r="J132" s="23">
        <v>70</v>
      </c>
      <c r="K132" s="22">
        <f t="shared" ref="K132:K154" si="4">K131+I132-J132</f>
        <v>126800</v>
      </c>
    </row>
    <row r="133" spans="1:11" x14ac:dyDescent="0.15">
      <c r="A133" s="26">
        <v>43862</v>
      </c>
      <c r="B133" s="25">
        <v>43848</v>
      </c>
      <c r="C133" s="24" t="s">
        <v>7</v>
      </c>
      <c r="D133" s="11" t="s">
        <v>57</v>
      </c>
      <c r="E133" s="11" t="s">
        <v>368</v>
      </c>
      <c r="F133" s="11" t="s">
        <v>366</v>
      </c>
      <c r="G133" s="11">
        <v>39</v>
      </c>
      <c r="H133" s="11" t="s">
        <v>82</v>
      </c>
      <c r="I133" s="23"/>
      <c r="J133" s="23">
        <v>100</v>
      </c>
      <c r="K133" s="22">
        <f t="shared" si="4"/>
        <v>126700</v>
      </c>
    </row>
    <row r="134" spans="1:11" x14ac:dyDescent="0.15">
      <c r="A134" s="26">
        <v>43862</v>
      </c>
      <c r="B134" s="25">
        <v>43848</v>
      </c>
      <c r="C134" s="24" t="s">
        <v>7</v>
      </c>
      <c r="D134" s="11" t="s">
        <v>57</v>
      </c>
      <c r="E134" s="11" t="s">
        <v>375</v>
      </c>
      <c r="F134" s="11" t="s">
        <v>366</v>
      </c>
      <c r="G134" s="11">
        <v>39</v>
      </c>
      <c r="H134" s="11" t="s">
        <v>82</v>
      </c>
      <c r="I134" s="23"/>
      <c r="J134" s="23">
        <v>650</v>
      </c>
      <c r="K134" s="22">
        <f t="shared" si="4"/>
        <v>126050</v>
      </c>
    </row>
    <row r="135" spans="1:11" x14ac:dyDescent="0.15">
      <c r="A135" s="26">
        <v>43862</v>
      </c>
      <c r="B135" s="25">
        <v>43838</v>
      </c>
      <c r="C135" s="93" t="s">
        <v>7</v>
      </c>
      <c r="D135" s="12" t="s">
        <v>157</v>
      </c>
      <c r="E135" s="12" t="s">
        <v>369</v>
      </c>
      <c r="F135" s="12" t="s">
        <v>381</v>
      </c>
      <c r="G135" s="11">
        <v>40</v>
      </c>
      <c r="H135" s="11" t="s">
        <v>382</v>
      </c>
      <c r="I135" s="23"/>
      <c r="J135" s="23">
        <v>5000</v>
      </c>
      <c r="K135" s="22">
        <f t="shared" si="4"/>
        <v>121050</v>
      </c>
    </row>
    <row r="136" spans="1:11" x14ac:dyDescent="0.15">
      <c r="A136" s="26">
        <v>43862</v>
      </c>
      <c r="B136" s="25">
        <v>43838</v>
      </c>
      <c r="C136" s="24" t="s">
        <v>7</v>
      </c>
      <c r="D136" s="11" t="s">
        <v>49</v>
      </c>
      <c r="E136" s="11" t="s">
        <v>99</v>
      </c>
      <c r="F136" s="12" t="s">
        <v>373</v>
      </c>
      <c r="G136" s="27"/>
      <c r="H136" s="11"/>
      <c r="I136" s="23"/>
      <c r="J136" s="23">
        <v>318</v>
      </c>
      <c r="K136" s="22">
        <f t="shared" si="4"/>
        <v>120732</v>
      </c>
    </row>
    <row r="137" spans="1:11" x14ac:dyDescent="0.15">
      <c r="A137" s="26">
        <v>43862</v>
      </c>
      <c r="B137" s="25">
        <v>43838</v>
      </c>
      <c r="C137" s="24" t="s">
        <v>7</v>
      </c>
      <c r="D137" s="11" t="s">
        <v>49</v>
      </c>
      <c r="E137" s="11" t="s">
        <v>99</v>
      </c>
      <c r="F137" s="12" t="s">
        <v>372</v>
      </c>
      <c r="G137" s="27"/>
      <c r="H137" s="11"/>
      <c r="I137" s="23"/>
      <c r="J137" s="23">
        <v>210</v>
      </c>
      <c r="K137" s="22">
        <f t="shared" si="4"/>
        <v>120522</v>
      </c>
    </row>
    <row r="138" spans="1:11" x14ac:dyDescent="0.15">
      <c r="A138" s="26">
        <v>43862</v>
      </c>
      <c r="B138" s="25">
        <v>43842</v>
      </c>
      <c r="C138" s="24" t="s">
        <v>7</v>
      </c>
      <c r="D138" s="11" t="s">
        <v>57</v>
      </c>
      <c r="E138" s="11" t="s">
        <v>375</v>
      </c>
      <c r="F138" s="11" t="s">
        <v>380</v>
      </c>
      <c r="G138" s="11">
        <v>40</v>
      </c>
      <c r="H138" s="11" t="s">
        <v>379</v>
      </c>
      <c r="I138" s="23"/>
      <c r="J138" s="23">
        <v>11401</v>
      </c>
      <c r="K138" s="22">
        <f t="shared" si="4"/>
        <v>109121</v>
      </c>
    </row>
    <row r="139" spans="1:11" x14ac:dyDescent="0.15">
      <c r="A139" s="26">
        <v>43862</v>
      </c>
      <c r="B139" s="28"/>
      <c r="C139" s="24" t="s">
        <v>145</v>
      </c>
      <c r="D139" s="11" t="s">
        <v>157</v>
      </c>
      <c r="E139" s="11" t="s">
        <v>156</v>
      </c>
      <c r="F139" s="11" t="s">
        <v>371</v>
      </c>
      <c r="G139" s="27"/>
      <c r="H139" s="11"/>
      <c r="I139" s="23"/>
      <c r="J139" s="23">
        <v>10000</v>
      </c>
      <c r="K139" s="22">
        <f t="shared" si="4"/>
        <v>99121</v>
      </c>
    </row>
    <row r="140" spans="1:11" x14ac:dyDescent="0.15">
      <c r="A140" s="26">
        <v>43862</v>
      </c>
      <c r="B140" s="25">
        <v>43829</v>
      </c>
      <c r="C140" s="24" t="s">
        <v>3</v>
      </c>
      <c r="D140" s="11" t="s">
        <v>42</v>
      </c>
      <c r="E140" s="11" t="s">
        <v>52</v>
      </c>
      <c r="F140" s="11" t="s">
        <v>378</v>
      </c>
      <c r="G140" s="11">
        <v>40</v>
      </c>
      <c r="H140" s="11" t="s">
        <v>50</v>
      </c>
      <c r="I140" s="23">
        <v>7000</v>
      </c>
      <c r="J140" s="23"/>
      <c r="K140" s="22">
        <f t="shared" si="4"/>
        <v>106121</v>
      </c>
    </row>
    <row r="141" spans="1:11" x14ac:dyDescent="0.15">
      <c r="A141" s="26">
        <v>43876</v>
      </c>
      <c r="B141" s="28"/>
      <c r="C141" s="24" t="s">
        <v>145</v>
      </c>
      <c r="D141" s="11" t="s">
        <v>157</v>
      </c>
      <c r="E141" s="11" t="s">
        <v>156</v>
      </c>
      <c r="F141" s="11" t="s">
        <v>383</v>
      </c>
      <c r="G141" s="27"/>
      <c r="H141" s="11"/>
      <c r="I141" s="23"/>
      <c r="J141" s="23">
        <v>10000</v>
      </c>
      <c r="K141" s="22">
        <f t="shared" si="4"/>
        <v>96121</v>
      </c>
    </row>
    <row r="142" spans="1:11" x14ac:dyDescent="0.15">
      <c r="A142" s="26">
        <v>43897</v>
      </c>
      <c r="B142" s="25">
        <v>43876</v>
      </c>
      <c r="C142" s="24" t="s">
        <v>7</v>
      </c>
      <c r="D142" s="11" t="s">
        <v>57</v>
      </c>
      <c r="E142" s="11" t="s">
        <v>385</v>
      </c>
      <c r="F142" s="11" t="s">
        <v>386</v>
      </c>
      <c r="G142" s="11">
        <v>40</v>
      </c>
      <c r="H142" s="11" t="s">
        <v>387</v>
      </c>
      <c r="I142" s="23"/>
      <c r="J142" s="23">
        <v>1600</v>
      </c>
      <c r="K142" s="22">
        <f t="shared" si="4"/>
        <v>94521</v>
      </c>
    </row>
    <row r="143" spans="1:11" x14ac:dyDescent="0.15">
      <c r="A143" s="26">
        <v>43897</v>
      </c>
      <c r="B143" s="25">
        <v>43870</v>
      </c>
      <c r="C143" s="24" t="s">
        <v>7</v>
      </c>
      <c r="D143" s="11" t="s">
        <v>57</v>
      </c>
      <c r="E143" s="11" t="s">
        <v>385</v>
      </c>
      <c r="F143" s="11" t="s">
        <v>388</v>
      </c>
      <c r="G143" s="11">
        <v>41</v>
      </c>
      <c r="H143" s="11" t="s">
        <v>91</v>
      </c>
      <c r="I143" s="23"/>
      <c r="J143" s="23">
        <v>1298</v>
      </c>
      <c r="K143" s="22">
        <f t="shared" si="4"/>
        <v>93223</v>
      </c>
    </row>
    <row r="144" spans="1:11" x14ac:dyDescent="0.15">
      <c r="A144" s="26">
        <v>43897</v>
      </c>
      <c r="B144" s="25">
        <v>43851</v>
      </c>
      <c r="C144" s="24" t="s">
        <v>7</v>
      </c>
      <c r="D144" s="11" t="s">
        <v>49</v>
      </c>
      <c r="E144" s="11" t="s">
        <v>133</v>
      </c>
      <c r="F144" s="11" t="s">
        <v>389</v>
      </c>
      <c r="G144" s="11">
        <v>41</v>
      </c>
      <c r="H144" s="11" t="s">
        <v>82</v>
      </c>
      <c r="I144" s="23"/>
      <c r="J144" s="23">
        <v>180</v>
      </c>
      <c r="K144" s="22">
        <f t="shared" si="4"/>
        <v>93043</v>
      </c>
    </row>
    <row r="145" spans="1:11" x14ac:dyDescent="0.15">
      <c r="A145" s="26">
        <v>43897</v>
      </c>
      <c r="B145" s="25">
        <v>43854</v>
      </c>
      <c r="C145" s="24" t="s">
        <v>7</v>
      </c>
      <c r="D145" s="11" t="s">
        <v>49</v>
      </c>
      <c r="E145" s="11" t="s">
        <v>133</v>
      </c>
      <c r="F145" s="11" t="s">
        <v>390</v>
      </c>
      <c r="G145" s="11">
        <v>41</v>
      </c>
      <c r="H145" s="11" t="s">
        <v>82</v>
      </c>
      <c r="I145" s="23"/>
      <c r="J145" s="23">
        <v>20</v>
      </c>
      <c r="K145" s="22">
        <f t="shared" si="4"/>
        <v>93023</v>
      </c>
    </row>
    <row r="146" spans="1:11" x14ac:dyDescent="0.15">
      <c r="A146" s="26">
        <v>43897</v>
      </c>
      <c r="B146" s="25">
        <v>43872</v>
      </c>
      <c r="C146" s="24" t="s">
        <v>7</v>
      </c>
      <c r="D146" s="11" t="s">
        <v>57</v>
      </c>
      <c r="E146" s="11" t="s">
        <v>385</v>
      </c>
      <c r="F146" s="11" t="s">
        <v>394</v>
      </c>
      <c r="G146" s="11">
        <v>41</v>
      </c>
      <c r="H146" s="11" t="s">
        <v>82</v>
      </c>
      <c r="I146" s="23"/>
      <c r="J146" s="23">
        <v>160</v>
      </c>
      <c r="K146" s="22">
        <f t="shared" si="4"/>
        <v>92863</v>
      </c>
    </row>
    <row r="147" spans="1:11" x14ac:dyDescent="0.15">
      <c r="A147" s="26">
        <v>43897</v>
      </c>
      <c r="B147" s="25">
        <v>43875</v>
      </c>
      <c r="C147" s="24" t="s">
        <v>7</v>
      </c>
      <c r="D147" s="11" t="s">
        <v>49</v>
      </c>
      <c r="E147" s="11" t="s">
        <v>99</v>
      </c>
      <c r="F147" s="12" t="s">
        <v>391</v>
      </c>
      <c r="G147" s="11">
        <v>42</v>
      </c>
      <c r="H147" s="11"/>
      <c r="I147" s="23"/>
      <c r="J147" s="23">
        <v>420</v>
      </c>
      <c r="K147" s="22">
        <f t="shared" si="4"/>
        <v>92443</v>
      </c>
    </row>
    <row r="148" spans="1:11" x14ac:dyDescent="0.15">
      <c r="A148" s="26">
        <v>43897</v>
      </c>
      <c r="B148" s="25">
        <v>43901</v>
      </c>
      <c r="C148" s="24" t="s">
        <v>7</v>
      </c>
      <c r="D148" s="11" t="s">
        <v>157</v>
      </c>
      <c r="E148" s="11" t="s">
        <v>392</v>
      </c>
      <c r="F148" s="11" t="s">
        <v>401</v>
      </c>
      <c r="G148" s="11">
        <v>43</v>
      </c>
      <c r="H148" s="11" t="s">
        <v>402</v>
      </c>
      <c r="I148" s="23"/>
      <c r="J148" s="23">
        <v>4900</v>
      </c>
      <c r="K148" s="22">
        <f t="shared" si="4"/>
        <v>87543</v>
      </c>
    </row>
    <row r="149" spans="1:11" x14ac:dyDescent="0.15">
      <c r="A149" s="26">
        <v>43897</v>
      </c>
      <c r="B149" s="25">
        <v>43901</v>
      </c>
      <c r="C149" s="24" t="s">
        <v>7</v>
      </c>
      <c r="D149" s="11" t="s">
        <v>157</v>
      </c>
      <c r="E149" s="11" t="s">
        <v>392</v>
      </c>
      <c r="F149" s="11" t="s">
        <v>393</v>
      </c>
      <c r="G149" s="11">
        <v>43</v>
      </c>
      <c r="H149" s="11" t="s">
        <v>403</v>
      </c>
      <c r="I149" s="23"/>
      <c r="J149" s="23">
        <v>5000</v>
      </c>
      <c r="K149" s="22">
        <f t="shared" si="4"/>
        <v>82543</v>
      </c>
    </row>
    <row r="150" spans="1:11" x14ac:dyDescent="0.15">
      <c r="A150" s="26">
        <v>43897</v>
      </c>
      <c r="B150" s="25">
        <v>43878</v>
      </c>
      <c r="C150" s="24" t="s">
        <v>7</v>
      </c>
      <c r="D150" s="11" t="s">
        <v>49</v>
      </c>
      <c r="E150" s="11" t="s">
        <v>48</v>
      </c>
      <c r="F150" s="11" t="s">
        <v>397</v>
      </c>
      <c r="G150" s="11">
        <v>44</v>
      </c>
      <c r="H150" s="11" t="s">
        <v>398</v>
      </c>
      <c r="I150" s="23"/>
      <c r="J150" s="23">
        <v>396</v>
      </c>
      <c r="K150" s="22">
        <f t="shared" si="4"/>
        <v>82147</v>
      </c>
    </row>
    <row r="151" spans="1:11" x14ac:dyDescent="0.15">
      <c r="A151" s="26">
        <v>43897</v>
      </c>
      <c r="B151" s="25">
        <v>43857</v>
      </c>
      <c r="C151" s="24" t="s">
        <v>3</v>
      </c>
      <c r="D151" s="11" t="s">
        <v>42</v>
      </c>
      <c r="E151" s="11" t="s">
        <v>52</v>
      </c>
      <c r="F151" s="11" t="s">
        <v>399</v>
      </c>
      <c r="G151" s="11">
        <v>44</v>
      </c>
      <c r="H151" s="11" t="s">
        <v>50</v>
      </c>
      <c r="I151" s="23">
        <v>5000</v>
      </c>
      <c r="J151" s="23"/>
      <c r="K151" s="22">
        <f t="shared" si="4"/>
        <v>87147</v>
      </c>
    </row>
    <row r="152" spans="1:11" x14ac:dyDescent="0.15">
      <c r="A152" s="26">
        <v>43897</v>
      </c>
      <c r="B152" s="25">
        <v>43885</v>
      </c>
      <c r="C152" s="24" t="s">
        <v>3</v>
      </c>
      <c r="D152" s="11" t="s">
        <v>42</v>
      </c>
      <c r="E152" s="11" t="s">
        <v>52</v>
      </c>
      <c r="F152" s="11" t="s">
        <v>400</v>
      </c>
      <c r="G152" s="11">
        <v>44</v>
      </c>
      <c r="H152" s="11" t="s">
        <v>50</v>
      </c>
      <c r="I152" s="23">
        <v>5000</v>
      </c>
      <c r="J152" s="23"/>
      <c r="K152" s="22">
        <f t="shared" si="4"/>
        <v>92147</v>
      </c>
    </row>
    <row r="153" spans="1:11" x14ac:dyDescent="0.15">
      <c r="A153" s="26">
        <v>43925</v>
      </c>
      <c r="B153" s="25">
        <v>43903</v>
      </c>
      <c r="C153" s="24" t="s">
        <v>7</v>
      </c>
      <c r="D153" s="11" t="s">
        <v>273</v>
      </c>
      <c r="E153" s="11" t="s">
        <v>194</v>
      </c>
      <c r="F153" s="11" t="s">
        <v>407</v>
      </c>
      <c r="G153" s="11">
        <v>45</v>
      </c>
      <c r="H153" s="11" t="s">
        <v>100</v>
      </c>
      <c r="I153" s="23"/>
      <c r="J153" s="23">
        <v>5488</v>
      </c>
      <c r="K153" s="22">
        <f t="shared" si="4"/>
        <v>86659</v>
      </c>
    </row>
    <row r="154" spans="1:11" x14ac:dyDescent="0.15">
      <c r="A154" s="26">
        <v>43925</v>
      </c>
      <c r="B154" s="25">
        <v>43903</v>
      </c>
      <c r="C154" s="24" t="s">
        <v>7</v>
      </c>
      <c r="D154" s="11" t="s">
        <v>49</v>
      </c>
      <c r="E154" s="11" t="s">
        <v>99</v>
      </c>
      <c r="F154" s="12" t="s">
        <v>406</v>
      </c>
      <c r="G154" s="11">
        <v>45</v>
      </c>
      <c r="H154" s="11"/>
      <c r="I154" s="23"/>
      <c r="J154" s="23">
        <v>340</v>
      </c>
      <c r="K154" s="22">
        <f t="shared" si="4"/>
        <v>86319</v>
      </c>
    </row>
    <row r="155" spans="1:11" x14ac:dyDescent="0.15">
      <c r="A155" s="26">
        <v>43925</v>
      </c>
      <c r="B155" s="25">
        <v>43920</v>
      </c>
      <c r="C155" s="24" t="s">
        <v>3</v>
      </c>
      <c r="D155" s="11" t="s">
        <v>42</v>
      </c>
      <c r="E155" s="11" t="s">
        <v>52</v>
      </c>
      <c r="F155" s="11" t="s">
        <v>410</v>
      </c>
      <c r="G155" s="11">
        <v>45</v>
      </c>
      <c r="H155" s="11" t="s">
        <v>50</v>
      </c>
      <c r="I155" s="23">
        <v>5500</v>
      </c>
      <c r="J155" s="23"/>
      <c r="K155" s="22">
        <f t="shared" ref="K155" si="5">K154+I155-J155</f>
        <v>91819</v>
      </c>
    </row>
    <row r="156" spans="1:11" s="17" customFormat="1" x14ac:dyDescent="0.15">
      <c r="B156" s="21"/>
      <c r="C156" s="21"/>
      <c r="D156" s="20"/>
      <c r="E156" s="20"/>
      <c r="F156" s="20"/>
      <c r="G156" s="20"/>
      <c r="H156" s="20"/>
      <c r="I156" s="19"/>
      <c r="J156" s="19"/>
      <c r="K156" s="18"/>
    </row>
    <row r="157" spans="1:11" x14ac:dyDescent="0.15">
      <c r="A157" s="15" t="s">
        <v>405</v>
      </c>
      <c r="B157" s="16"/>
      <c r="C157" s="15"/>
      <c r="D157" s="15"/>
      <c r="E157" s="15"/>
      <c r="F157" s="15"/>
      <c r="G157" s="15"/>
      <c r="H157" s="15"/>
      <c r="I157" s="14"/>
      <c r="J157" s="14"/>
      <c r="K157" s="13"/>
    </row>
    <row r="158" spans="1:11" x14ac:dyDescent="0.15">
      <c r="A158" s="69" t="s">
        <v>45</v>
      </c>
      <c r="B158" s="71" t="str">
        <f t="shared" ref="B158:K158" si="6">B2</f>
        <v>領収書等月日</v>
      </c>
      <c r="C158" s="69" t="str">
        <f t="shared" si="6"/>
        <v>収支</v>
      </c>
      <c r="D158" s="69" t="str">
        <f t="shared" si="6"/>
        <v>科目</v>
      </c>
      <c r="E158" s="69" t="str">
        <f t="shared" si="6"/>
        <v>補助科目</v>
      </c>
      <c r="F158" s="69" t="str">
        <f t="shared" si="6"/>
        <v>摘要</v>
      </c>
      <c r="G158" s="69" t="str">
        <f t="shared" si="6"/>
        <v>領収書等貼付ページ</v>
      </c>
      <c r="H158" s="69" t="str">
        <f t="shared" si="6"/>
        <v>購入先/支払先等</v>
      </c>
      <c r="I158" s="69" t="str">
        <f t="shared" si="6"/>
        <v>収入</v>
      </c>
      <c r="J158" s="69" t="str">
        <f t="shared" si="6"/>
        <v>支出</v>
      </c>
      <c r="K158" s="72" t="str">
        <f t="shared" si="6"/>
        <v>残高</v>
      </c>
    </row>
    <row r="159" spans="1:11" x14ac:dyDescent="0.15">
      <c r="A159" s="8">
        <v>43556</v>
      </c>
      <c r="B159" s="7"/>
      <c r="C159" s="6" t="s">
        <v>44</v>
      </c>
      <c r="D159" s="4"/>
      <c r="E159" s="4"/>
      <c r="F159" s="4" t="s">
        <v>43</v>
      </c>
      <c r="G159" s="10"/>
      <c r="H159" s="4"/>
      <c r="I159" s="3">
        <v>1320693</v>
      </c>
      <c r="J159" s="9"/>
      <c r="K159" s="2">
        <f>+I159-J159</f>
        <v>1320693</v>
      </c>
    </row>
    <row r="160" spans="1:11" x14ac:dyDescent="0.15">
      <c r="A160" s="8">
        <v>43606</v>
      </c>
      <c r="B160" s="7">
        <v>43606</v>
      </c>
      <c r="C160" s="6" t="s">
        <v>3</v>
      </c>
      <c r="D160" s="4" t="s">
        <v>42</v>
      </c>
      <c r="E160" s="4" t="s">
        <v>41</v>
      </c>
      <c r="F160" s="4" t="s">
        <v>40</v>
      </c>
      <c r="G160" s="5"/>
      <c r="H160" s="4" t="s">
        <v>39</v>
      </c>
      <c r="I160" s="3">
        <v>24300</v>
      </c>
      <c r="J160" s="9"/>
      <c r="K160" s="2">
        <f t="shared" ref="K160:K186" si="7">K159+I160-J160</f>
        <v>1344993</v>
      </c>
    </row>
    <row r="161" spans="1:11" x14ac:dyDescent="0.15">
      <c r="A161" s="8">
        <v>43636</v>
      </c>
      <c r="B161" s="7">
        <v>43636</v>
      </c>
      <c r="C161" s="6" t="s">
        <v>38</v>
      </c>
      <c r="D161" s="4"/>
      <c r="E161" s="4"/>
      <c r="F161" s="4" t="s">
        <v>37</v>
      </c>
      <c r="G161" s="5"/>
      <c r="H161" s="4"/>
      <c r="I161" s="3"/>
      <c r="J161" s="3">
        <v>200000</v>
      </c>
      <c r="K161" s="2">
        <f t="shared" si="7"/>
        <v>1144993</v>
      </c>
    </row>
    <row r="162" spans="1:11" x14ac:dyDescent="0.15">
      <c r="A162" s="8">
        <v>43640</v>
      </c>
      <c r="B162" s="7">
        <v>43640</v>
      </c>
      <c r="C162" s="6" t="s">
        <v>36</v>
      </c>
      <c r="D162" s="4" t="s">
        <v>35</v>
      </c>
      <c r="E162" s="4" t="s">
        <v>34</v>
      </c>
      <c r="F162" s="4" t="s">
        <v>33</v>
      </c>
      <c r="G162" s="5"/>
      <c r="H162" s="4"/>
      <c r="I162" s="3">
        <v>130800</v>
      </c>
      <c r="J162" s="3"/>
      <c r="K162" s="2">
        <f t="shared" si="7"/>
        <v>1275793</v>
      </c>
    </row>
    <row r="163" spans="1:11" x14ac:dyDescent="0.15">
      <c r="A163" s="8">
        <v>43640</v>
      </c>
      <c r="B163" s="7">
        <v>43627</v>
      </c>
      <c r="C163" s="6" t="s">
        <v>7</v>
      </c>
      <c r="D163" s="4" t="s">
        <v>23</v>
      </c>
      <c r="E163" s="4" t="s">
        <v>32</v>
      </c>
      <c r="F163" s="4" t="s">
        <v>31</v>
      </c>
      <c r="G163" s="4">
        <v>9</v>
      </c>
      <c r="H163" s="4" t="s">
        <v>24</v>
      </c>
      <c r="I163" s="3"/>
      <c r="J163" s="3">
        <v>11990</v>
      </c>
      <c r="K163" s="2">
        <f t="shared" si="7"/>
        <v>1263803</v>
      </c>
    </row>
    <row r="164" spans="1:11" x14ac:dyDescent="0.15">
      <c r="A164" s="8">
        <v>43640</v>
      </c>
      <c r="B164" s="7">
        <v>43627</v>
      </c>
      <c r="C164" s="6" t="s">
        <v>7</v>
      </c>
      <c r="D164" s="4" t="s">
        <v>23</v>
      </c>
      <c r="E164" s="4" t="s">
        <v>30</v>
      </c>
      <c r="F164" s="4" t="s">
        <v>29</v>
      </c>
      <c r="G164" s="4">
        <v>9</v>
      </c>
      <c r="H164" s="4" t="s">
        <v>28</v>
      </c>
      <c r="I164" s="3"/>
      <c r="J164" s="3">
        <v>2180</v>
      </c>
      <c r="K164" s="2">
        <f t="shared" si="7"/>
        <v>1261623</v>
      </c>
    </row>
    <row r="165" spans="1:11" x14ac:dyDescent="0.15">
      <c r="A165" s="8">
        <v>43640</v>
      </c>
      <c r="B165" s="7">
        <v>43627</v>
      </c>
      <c r="C165" s="6" t="s">
        <v>7</v>
      </c>
      <c r="D165" s="4" t="s">
        <v>23</v>
      </c>
      <c r="E165" s="4" t="s">
        <v>27</v>
      </c>
      <c r="F165" s="4" t="s">
        <v>27</v>
      </c>
      <c r="G165" s="4">
        <v>9</v>
      </c>
      <c r="H165" s="4" t="s">
        <v>26</v>
      </c>
      <c r="I165" s="3"/>
      <c r="J165" s="3">
        <v>4360</v>
      </c>
      <c r="K165" s="2">
        <f t="shared" si="7"/>
        <v>1257263</v>
      </c>
    </row>
    <row r="166" spans="1:11" x14ac:dyDescent="0.15">
      <c r="A166" s="8">
        <v>43640</v>
      </c>
      <c r="B166" s="7">
        <v>43627</v>
      </c>
      <c r="C166" s="6" t="s">
        <v>7</v>
      </c>
      <c r="D166" s="4" t="s">
        <v>23</v>
      </c>
      <c r="E166" s="4" t="s">
        <v>25</v>
      </c>
      <c r="F166" s="4" t="s">
        <v>25</v>
      </c>
      <c r="G166" s="4">
        <v>9</v>
      </c>
      <c r="H166" s="4" t="s">
        <v>24</v>
      </c>
      <c r="I166" s="3"/>
      <c r="J166" s="3">
        <v>6540</v>
      </c>
      <c r="K166" s="2">
        <f t="shared" si="7"/>
        <v>1250723</v>
      </c>
    </row>
    <row r="167" spans="1:11" x14ac:dyDescent="0.15">
      <c r="A167" s="8">
        <v>43640</v>
      </c>
      <c r="B167" s="7">
        <v>43627</v>
      </c>
      <c r="C167" s="6" t="s">
        <v>7</v>
      </c>
      <c r="D167" s="4" t="s">
        <v>23</v>
      </c>
      <c r="E167" s="4" t="s">
        <v>22</v>
      </c>
      <c r="F167" s="4" t="s">
        <v>21</v>
      </c>
      <c r="G167" s="4">
        <v>9</v>
      </c>
      <c r="H167" s="4" t="s">
        <v>20</v>
      </c>
      <c r="I167" s="3"/>
      <c r="J167" s="3">
        <v>6540</v>
      </c>
      <c r="K167" s="2">
        <f t="shared" si="7"/>
        <v>1244183</v>
      </c>
    </row>
    <row r="168" spans="1:11" x14ac:dyDescent="0.15">
      <c r="A168" s="8">
        <v>43640</v>
      </c>
      <c r="B168" s="7">
        <v>43640</v>
      </c>
      <c r="C168" s="6" t="s">
        <v>7</v>
      </c>
      <c r="D168" s="4" t="s">
        <v>6</v>
      </c>
      <c r="E168" s="4" t="s">
        <v>5</v>
      </c>
      <c r="F168" s="4" t="s">
        <v>5</v>
      </c>
      <c r="G168" s="5"/>
      <c r="H168" s="4"/>
      <c r="I168" s="3"/>
      <c r="J168" s="3">
        <v>864</v>
      </c>
      <c r="K168" s="2">
        <f t="shared" si="7"/>
        <v>1243319</v>
      </c>
    </row>
    <row r="169" spans="1:11" x14ac:dyDescent="0.15">
      <c r="A169" s="8">
        <v>43643</v>
      </c>
      <c r="B169" s="7">
        <v>43643</v>
      </c>
      <c r="C169" s="6" t="s">
        <v>3</v>
      </c>
      <c r="D169" s="4" t="s">
        <v>19</v>
      </c>
      <c r="E169" s="4" t="s">
        <v>18</v>
      </c>
      <c r="F169" s="4" t="s">
        <v>18</v>
      </c>
      <c r="G169" s="5"/>
      <c r="H169" s="4"/>
      <c r="I169" s="3">
        <v>500000</v>
      </c>
      <c r="J169" s="3"/>
      <c r="K169" s="2">
        <f t="shared" si="7"/>
        <v>1743319</v>
      </c>
    </row>
    <row r="170" spans="1:11" x14ac:dyDescent="0.15">
      <c r="A170" s="8">
        <v>43643</v>
      </c>
      <c r="B170" s="7">
        <v>43643</v>
      </c>
      <c r="C170" s="6" t="s">
        <v>7</v>
      </c>
      <c r="D170" s="4" t="s">
        <v>17</v>
      </c>
      <c r="E170" s="4" t="s">
        <v>16</v>
      </c>
      <c r="F170" s="4" t="s">
        <v>16</v>
      </c>
      <c r="G170" s="5"/>
      <c r="H170" s="4"/>
      <c r="I170" s="3"/>
      <c r="J170" s="3">
        <v>45480</v>
      </c>
      <c r="K170" s="2">
        <f t="shared" si="7"/>
        <v>1697839</v>
      </c>
    </row>
    <row r="171" spans="1:11" x14ac:dyDescent="0.15">
      <c r="A171" s="8">
        <v>43643</v>
      </c>
      <c r="B171" s="7">
        <v>43643</v>
      </c>
      <c r="C171" s="6" t="s">
        <v>7</v>
      </c>
      <c r="D171" s="4" t="s">
        <v>6</v>
      </c>
      <c r="E171" s="4" t="s">
        <v>15</v>
      </c>
      <c r="F171" s="4" t="s">
        <v>4</v>
      </c>
      <c r="G171" s="5"/>
      <c r="H171" s="4"/>
      <c r="I171" s="3"/>
      <c r="J171" s="3">
        <v>540</v>
      </c>
      <c r="K171" s="2">
        <f t="shared" si="7"/>
        <v>1697299</v>
      </c>
    </row>
    <row r="172" spans="1:11" x14ac:dyDescent="0.15">
      <c r="A172" s="8">
        <v>43662</v>
      </c>
      <c r="B172" s="7">
        <v>43662</v>
      </c>
      <c r="C172" s="6" t="s">
        <v>7</v>
      </c>
      <c r="D172" s="4" t="s">
        <v>14</v>
      </c>
      <c r="E172" s="4" t="s">
        <v>13</v>
      </c>
      <c r="F172" s="4" t="s">
        <v>13</v>
      </c>
      <c r="G172" s="4">
        <v>25</v>
      </c>
      <c r="H172" s="4" t="s">
        <v>12</v>
      </c>
      <c r="I172" s="3"/>
      <c r="J172" s="3">
        <v>7630</v>
      </c>
      <c r="K172" s="2">
        <f t="shared" si="7"/>
        <v>1689669</v>
      </c>
    </row>
    <row r="173" spans="1:11" x14ac:dyDescent="0.15">
      <c r="A173" s="8">
        <v>43662</v>
      </c>
      <c r="B173" s="7">
        <v>43662</v>
      </c>
      <c r="C173" s="6" t="s">
        <v>7</v>
      </c>
      <c r="D173" s="4" t="s">
        <v>6</v>
      </c>
      <c r="E173" s="4" t="s">
        <v>4</v>
      </c>
      <c r="F173" s="4" t="s">
        <v>4</v>
      </c>
      <c r="G173" s="5"/>
      <c r="H173" s="4"/>
      <c r="I173" s="3"/>
      <c r="J173" s="3">
        <v>540</v>
      </c>
      <c r="K173" s="2">
        <f t="shared" si="7"/>
        <v>1689129</v>
      </c>
    </row>
    <row r="174" spans="1:11" x14ac:dyDescent="0.15">
      <c r="A174" s="8">
        <v>43668</v>
      </c>
      <c r="B174" s="7">
        <v>43668</v>
      </c>
      <c r="C174" s="6" t="s">
        <v>7</v>
      </c>
      <c r="D174" s="4" t="s">
        <v>11</v>
      </c>
      <c r="E174" s="4" t="s">
        <v>10</v>
      </c>
      <c r="F174" s="4" t="s">
        <v>9</v>
      </c>
      <c r="G174" s="4">
        <v>26</v>
      </c>
      <c r="H174" s="4" t="s">
        <v>8</v>
      </c>
      <c r="I174" s="3"/>
      <c r="J174" s="3">
        <v>33354</v>
      </c>
      <c r="K174" s="2">
        <f t="shared" si="7"/>
        <v>1655775</v>
      </c>
    </row>
    <row r="175" spans="1:11" x14ac:dyDescent="0.15">
      <c r="A175" s="8">
        <v>43668</v>
      </c>
      <c r="B175" s="7">
        <v>43668</v>
      </c>
      <c r="C175" s="6" t="s">
        <v>7</v>
      </c>
      <c r="D175" s="4" t="s">
        <v>6</v>
      </c>
      <c r="E175" s="4" t="s">
        <v>5</v>
      </c>
      <c r="F175" s="4" t="s">
        <v>4</v>
      </c>
      <c r="G175" s="5"/>
      <c r="H175" s="4"/>
      <c r="I175" s="3"/>
      <c r="J175" s="3">
        <v>756</v>
      </c>
      <c r="K175" s="2">
        <f t="shared" si="7"/>
        <v>1655019</v>
      </c>
    </row>
    <row r="176" spans="1:11" x14ac:dyDescent="0.15">
      <c r="A176" s="8">
        <v>43691</v>
      </c>
      <c r="B176" s="7">
        <v>43691</v>
      </c>
      <c r="C176" s="6" t="s">
        <v>3</v>
      </c>
      <c r="D176" s="4" t="s">
        <v>2</v>
      </c>
      <c r="E176" s="4" t="s">
        <v>1</v>
      </c>
      <c r="F176" s="4" t="s">
        <v>1</v>
      </c>
      <c r="G176" s="5"/>
      <c r="H176" s="4" t="s">
        <v>0</v>
      </c>
      <c r="I176" s="3">
        <v>30000</v>
      </c>
      <c r="J176" s="3"/>
      <c r="K176" s="2">
        <f t="shared" si="7"/>
        <v>1685019</v>
      </c>
    </row>
    <row r="177" spans="1:11" x14ac:dyDescent="0.15">
      <c r="A177" s="8">
        <v>43696</v>
      </c>
      <c r="B177" s="7">
        <v>43696</v>
      </c>
      <c r="C177" s="6" t="s">
        <v>3</v>
      </c>
      <c r="D177" s="4" t="s">
        <v>296</v>
      </c>
      <c r="E177" s="4" t="s">
        <v>297</v>
      </c>
      <c r="F177" s="4" t="s">
        <v>297</v>
      </c>
      <c r="G177" s="5"/>
      <c r="H177" s="4" t="s">
        <v>298</v>
      </c>
      <c r="I177" s="3">
        <v>6</v>
      </c>
      <c r="J177" s="3"/>
      <c r="K177" s="2">
        <f t="shared" si="7"/>
        <v>1685025</v>
      </c>
    </row>
    <row r="178" spans="1:11" x14ac:dyDescent="0.15">
      <c r="A178" s="8">
        <v>43717</v>
      </c>
      <c r="B178" s="7">
        <v>43717</v>
      </c>
      <c r="C178" s="6" t="s">
        <v>3</v>
      </c>
      <c r="D178" s="4" t="s">
        <v>2</v>
      </c>
      <c r="E178" s="4" t="s">
        <v>292</v>
      </c>
      <c r="F178" s="4" t="s">
        <v>292</v>
      </c>
      <c r="G178" s="5"/>
      <c r="H178" s="4" t="s">
        <v>0</v>
      </c>
      <c r="I178" s="3">
        <v>30000</v>
      </c>
      <c r="J178" s="3"/>
      <c r="K178" s="2">
        <f t="shared" si="7"/>
        <v>1715025</v>
      </c>
    </row>
    <row r="179" spans="1:11" x14ac:dyDescent="0.15">
      <c r="A179" s="8">
        <v>43717</v>
      </c>
      <c r="B179" s="7">
        <v>43717</v>
      </c>
      <c r="C179" s="6" t="s">
        <v>3</v>
      </c>
      <c r="D179" s="4" t="s">
        <v>2</v>
      </c>
      <c r="E179" s="4" t="s">
        <v>294</v>
      </c>
      <c r="F179" s="4" t="s">
        <v>294</v>
      </c>
      <c r="G179" s="5"/>
      <c r="H179" s="4" t="s">
        <v>0</v>
      </c>
      <c r="I179" s="3">
        <v>30000</v>
      </c>
      <c r="J179" s="3"/>
      <c r="K179" s="2">
        <f t="shared" si="7"/>
        <v>1745025</v>
      </c>
    </row>
    <row r="180" spans="1:11" x14ac:dyDescent="0.15">
      <c r="A180" s="8">
        <v>43766</v>
      </c>
      <c r="B180" s="7">
        <v>43766</v>
      </c>
      <c r="C180" s="6" t="s">
        <v>7</v>
      </c>
      <c r="D180" s="4" t="s">
        <v>14</v>
      </c>
      <c r="E180" s="4" t="s">
        <v>321</v>
      </c>
      <c r="F180" s="4" t="s">
        <v>321</v>
      </c>
      <c r="G180" s="4">
        <v>31</v>
      </c>
      <c r="H180" s="4" t="s">
        <v>322</v>
      </c>
      <c r="I180" s="3"/>
      <c r="J180" s="3">
        <v>5000</v>
      </c>
      <c r="K180" s="2">
        <f t="shared" si="7"/>
        <v>1740025</v>
      </c>
    </row>
    <row r="181" spans="1:11" x14ac:dyDescent="0.15">
      <c r="A181" s="8">
        <v>43766</v>
      </c>
      <c r="B181" s="7">
        <v>43766</v>
      </c>
      <c r="C181" s="6" t="s">
        <v>7</v>
      </c>
      <c r="D181" s="4" t="s">
        <v>6</v>
      </c>
      <c r="E181" s="4" t="s">
        <v>4</v>
      </c>
      <c r="F181" s="4" t="s">
        <v>4</v>
      </c>
      <c r="G181" s="5"/>
      <c r="H181" s="4"/>
      <c r="I181" s="3"/>
      <c r="J181" s="3">
        <v>550</v>
      </c>
      <c r="K181" s="2">
        <f t="shared" si="7"/>
        <v>1739475</v>
      </c>
    </row>
    <row r="182" spans="1:11" x14ac:dyDescent="0.15">
      <c r="A182" s="8">
        <v>43794</v>
      </c>
      <c r="B182" s="7">
        <v>43794</v>
      </c>
      <c r="C182" s="6" t="s">
        <v>3</v>
      </c>
      <c r="D182" s="4" t="s">
        <v>42</v>
      </c>
      <c r="E182" s="4" t="s">
        <v>353</v>
      </c>
      <c r="F182" s="4" t="s">
        <v>354</v>
      </c>
      <c r="G182" s="5"/>
      <c r="H182" s="4" t="s">
        <v>39</v>
      </c>
      <c r="I182" s="3">
        <v>27600</v>
      </c>
      <c r="J182" s="9"/>
      <c r="K182" s="2">
        <f t="shared" si="7"/>
        <v>1767075</v>
      </c>
    </row>
    <row r="183" spans="1:11" x14ac:dyDescent="0.15">
      <c r="A183" s="8">
        <v>43795</v>
      </c>
      <c r="B183" s="7">
        <v>43795</v>
      </c>
      <c r="C183" s="6" t="s">
        <v>38</v>
      </c>
      <c r="D183" s="4"/>
      <c r="E183" s="4"/>
      <c r="F183" s="4" t="s">
        <v>37</v>
      </c>
      <c r="G183" s="5"/>
      <c r="H183" s="4"/>
      <c r="I183" s="3"/>
      <c r="J183" s="3">
        <v>200000</v>
      </c>
      <c r="K183" s="2">
        <f t="shared" si="7"/>
        <v>1567075</v>
      </c>
    </row>
    <row r="184" spans="1:11" x14ac:dyDescent="0.15">
      <c r="A184" s="8">
        <v>43817</v>
      </c>
      <c r="B184" s="7">
        <v>43817</v>
      </c>
      <c r="C184" s="6" t="s">
        <v>3</v>
      </c>
      <c r="D184" s="4" t="s">
        <v>2</v>
      </c>
      <c r="E184" s="4" t="s">
        <v>356</v>
      </c>
      <c r="F184" s="4" t="s">
        <v>356</v>
      </c>
      <c r="G184" s="5"/>
      <c r="H184" s="4" t="s">
        <v>0</v>
      </c>
      <c r="I184" s="3">
        <v>30000</v>
      </c>
      <c r="J184" s="3"/>
      <c r="K184" s="2">
        <f t="shared" si="7"/>
        <v>1597075</v>
      </c>
    </row>
    <row r="185" spans="1:11" x14ac:dyDescent="0.15">
      <c r="A185" s="8">
        <v>43878</v>
      </c>
      <c r="B185" s="7">
        <v>43878</v>
      </c>
      <c r="C185" s="6" t="s">
        <v>3</v>
      </c>
      <c r="D185" s="4" t="s">
        <v>296</v>
      </c>
      <c r="E185" s="4" t="s">
        <v>297</v>
      </c>
      <c r="F185" s="4" t="s">
        <v>297</v>
      </c>
      <c r="G185" s="5"/>
      <c r="H185" s="4" t="s">
        <v>298</v>
      </c>
      <c r="I185" s="3">
        <v>7</v>
      </c>
      <c r="J185" s="3"/>
      <c r="K185" s="2">
        <f t="shared" si="7"/>
        <v>1597082</v>
      </c>
    </row>
    <row r="186" spans="1:11" x14ac:dyDescent="0.15">
      <c r="A186" s="8">
        <v>43878</v>
      </c>
      <c r="B186" s="7">
        <v>43878</v>
      </c>
      <c r="C186" s="6" t="s">
        <v>3</v>
      </c>
      <c r="D186" s="4" t="s">
        <v>2</v>
      </c>
      <c r="E186" s="4" t="s">
        <v>396</v>
      </c>
      <c r="F186" s="4" t="s">
        <v>396</v>
      </c>
      <c r="G186" s="5"/>
      <c r="H186" s="4" t="s">
        <v>0</v>
      </c>
      <c r="I186" s="3">
        <v>30000</v>
      </c>
      <c r="J186" s="3"/>
      <c r="K186" s="2">
        <f t="shared" si="7"/>
        <v>1627082</v>
      </c>
    </row>
  </sheetData>
  <sheetProtection selectLockedCells="1" selectUnlockedCells="1"/>
  <phoneticPr fontId="2"/>
  <pageMargins left="0.25" right="0.25" top="0.75" bottom="0.75" header="0.3" footer="0.3"/>
  <pageSetup paperSize="9" scale="57" firstPageNumber="0" fitToHeight="0" orientation="landscape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84"/>
  <sheetViews>
    <sheetView topLeftCell="A71" zoomScaleNormal="100" zoomScaleSheetLayoutView="100" workbookViewId="0"/>
  </sheetViews>
  <sheetFormatPr defaultColWidth="9" defaultRowHeight="18.75" x14ac:dyDescent="0.15"/>
  <cols>
    <col min="1" max="1" width="7.5" style="36" customWidth="1"/>
    <col min="2" max="2" width="29.625" style="36" bestFit="1" customWidth="1"/>
    <col min="3" max="3" width="42.375" style="36" bestFit="1" customWidth="1"/>
    <col min="4" max="5" width="9.125" style="36" bestFit="1" customWidth="1"/>
    <col min="6" max="6" width="14" style="36" customWidth="1"/>
    <col min="7" max="7" width="12.875" style="36" customWidth="1"/>
    <col min="8" max="48" width="7.5" style="36" customWidth="1"/>
    <col min="49" max="49" width="5.125" style="36" customWidth="1"/>
    <col min="50" max="93" width="20" style="36" customWidth="1"/>
    <col min="94" max="94" width="25.625" style="36" customWidth="1"/>
    <col min="95" max="95" width="26.875" style="36" customWidth="1"/>
    <col min="96" max="16384" width="9" style="36"/>
  </cols>
  <sheetData>
    <row r="1" spans="1:5" x14ac:dyDescent="0.15">
      <c r="A1" s="1" t="s">
        <v>239</v>
      </c>
    </row>
    <row r="2" spans="1:5" x14ac:dyDescent="0.15">
      <c r="A2"/>
      <c r="B2"/>
    </row>
    <row r="3" spans="1:5" ht="22.5" x14ac:dyDescent="0.15">
      <c r="A3" s="37" t="s">
        <v>408</v>
      </c>
    </row>
    <row r="4" spans="1:5" hidden="1" x14ac:dyDescent="0.15">
      <c r="A4" s="73"/>
      <c r="B4" s="74"/>
      <c r="C4" s="74"/>
      <c r="D4" s="75" t="s">
        <v>238</v>
      </c>
      <c r="E4" s="76"/>
    </row>
    <row r="5" spans="1:5" x14ac:dyDescent="0.15">
      <c r="A5" s="75" t="s">
        <v>185</v>
      </c>
      <c r="B5" s="75" t="s">
        <v>184</v>
      </c>
      <c r="C5" s="75" t="s">
        <v>237</v>
      </c>
      <c r="D5" s="77" t="s">
        <v>236</v>
      </c>
      <c r="E5" s="88" t="s">
        <v>235</v>
      </c>
    </row>
    <row r="6" spans="1:5" x14ac:dyDescent="0.15">
      <c r="A6" s="73" t="s">
        <v>3</v>
      </c>
      <c r="B6" s="73" t="s">
        <v>19</v>
      </c>
      <c r="C6" s="73" t="s">
        <v>234</v>
      </c>
      <c r="D6" s="78">
        <v>500000</v>
      </c>
      <c r="E6" s="85"/>
    </row>
    <row r="7" spans="1:5" x14ac:dyDescent="0.15">
      <c r="A7" s="79"/>
      <c r="B7" s="89" t="s">
        <v>233</v>
      </c>
      <c r="C7" s="90"/>
      <c r="D7" s="91">
        <v>500000</v>
      </c>
      <c r="E7" s="92"/>
    </row>
    <row r="8" spans="1:5" x14ac:dyDescent="0.15">
      <c r="A8" s="79"/>
      <c r="B8" s="73" t="s">
        <v>35</v>
      </c>
      <c r="C8" s="73" t="s">
        <v>232</v>
      </c>
      <c r="D8" s="78">
        <v>130800</v>
      </c>
      <c r="E8" s="85"/>
    </row>
    <row r="9" spans="1:5" x14ac:dyDescent="0.15">
      <c r="A9" s="79"/>
      <c r="B9" s="89" t="s">
        <v>231</v>
      </c>
      <c r="C9" s="90"/>
      <c r="D9" s="91">
        <v>130800</v>
      </c>
      <c r="E9" s="92"/>
    </row>
    <row r="10" spans="1:5" x14ac:dyDescent="0.15">
      <c r="A10" s="79"/>
      <c r="B10" s="73" t="s">
        <v>123</v>
      </c>
      <c r="C10" s="73" t="s">
        <v>230</v>
      </c>
      <c r="D10" s="78">
        <v>30600</v>
      </c>
      <c r="E10" s="85"/>
    </row>
    <row r="11" spans="1:5" x14ac:dyDescent="0.15">
      <c r="A11" s="79"/>
      <c r="B11" s="89" t="s">
        <v>229</v>
      </c>
      <c r="C11" s="90"/>
      <c r="D11" s="91">
        <v>30600</v>
      </c>
      <c r="E11" s="92"/>
    </row>
    <row r="12" spans="1:5" x14ac:dyDescent="0.15">
      <c r="A12" s="79"/>
      <c r="B12" s="73" t="s">
        <v>228</v>
      </c>
      <c r="C12" s="73" t="s">
        <v>52</v>
      </c>
      <c r="D12" s="78">
        <v>71500</v>
      </c>
      <c r="E12" s="85"/>
    </row>
    <row r="13" spans="1:5" x14ac:dyDescent="0.15">
      <c r="A13" s="79"/>
      <c r="B13" s="79"/>
      <c r="C13" s="80" t="s">
        <v>227</v>
      </c>
      <c r="D13" s="81">
        <v>24300</v>
      </c>
      <c r="E13" s="86"/>
    </row>
    <row r="14" spans="1:5" x14ac:dyDescent="0.15">
      <c r="A14" s="79"/>
      <c r="B14" s="79"/>
      <c r="C14" s="80" t="s">
        <v>352</v>
      </c>
      <c r="D14" s="81">
        <v>27600</v>
      </c>
      <c r="E14" s="86"/>
    </row>
    <row r="15" spans="1:5" x14ac:dyDescent="0.15">
      <c r="A15" s="79"/>
      <c r="B15" s="89" t="s">
        <v>226</v>
      </c>
      <c r="C15" s="90"/>
      <c r="D15" s="91">
        <v>123400</v>
      </c>
      <c r="E15" s="92"/>
    </row>
    <row r="16" spans="1:5" x14ac:dyDescent="0.15">
      <c r="A16" s="79"/>
      <c r="B16" s="73" t="s">
        <v>296</v>
      </c>
      <c r="C16" s="73" t="s">
        <v>297</v>
      </c>
      <c r="D16" s="78">
        <v>13</v>
      </c>
      <c r="E16" s="85"/>
    </row>
    <row r="17" spans="1:5" x14ac:dyDescent="0.15">
      <c r="A17" s="79"/>
      <c r="B17" s="89" t="s">
        <v>299</v>
      </c>
      <c r="C17" s="90"/>
      <c r="D17" s="91">
        <v>13</v>
      </c>
      <c r="E17" s="92"/>
    </row>
    <row r="18" spans="1:5" x14ac:dyDescent="0.15">
      <c r="A18" s="79"/>
      <c r="B18" s="73" t="s">
        <v>2</v>
      </c>
      <c r="C18" s="73" t="s">
        <v>225</v>
      </c>
      <c r="D18" s="78">
        <v>30000</v>
      </c>
      <c r="E18" s="85"/>
    </row>
    <row r="19" spans="1:5" x14ac:dyDescent="0.15">
      <c r="A19" s="79"/>
      <c r="B19" s="79"/>
      <c r="C19" s="80" t="s">
        <v>291</v>
      </c>
      <c r="D19" s="81">
        <v>30000</v>
      </c>
      <c r="E19" s="86"/>
    </row>
    <row r="20" spans="1:5" x14ac:dyDescent="0.15">
      <c r="A20" s="79"/>
      <c r="B20" s="79"/>
      <c r="C20" s="80" t="s">
        <v>293</v>
      </c>
      <c r="D20" s="81">
        <v>30000</v>
      </c>
      <c r="E20" s="86"/>
    </row>
    <row r="21" spans="1:5" x14ac:dyDescent="0.15">
      <c r="A21" s="79"/>
      <c r="B21" s="79"/>
      <c r="C21" s="80" t="s">
        <v>355</v>
      </c>
      <c r="D21" s="81">
        <v>30000</v>
      </c>
      <c r="E21" s="86"/>
    </row>
    <row r="22" spans="1:5" x14ac:dyDescent="0.15">
      <c r="A22" s="79"/>
      <c r="B22" s="79"/>
      <c r="C22" s="80" t="s">
        <v>395</v>
      </c>
      <c r="D22" s="81">
        <v>30000</v>
      </c>
      <c r="E22" s="86"/>
    </row>
    <row r="23" spans="1:5" x14ac:dyDescent="0.15">
      <c r="A23" s="79"/>
      <c r="B23" s="89" t="s">
        <v>224</v>
      </c>
      <c r="C23" s="90"/>
      <c r="D23" s="91">
        <v>150000</v>
      </c>
      <c r="E23" s="92"/>
    </row>
    <row r="24" spans="1:5" x14ac:dyDescent="0.15">
      <c r="A24" s="79"/>
      <c r="B24" s="73" t="s">
        <v>223</v>
      </c>
      <c r="C24" s="73" t="s">
        <v>222</v>
      </c>
      <c r="D24" s="78">
        <v>3887</v>
      </c>
      <c r="E24" s="85"/>
    </row>
    <row r="25" spans="1:5" x14ac:dyDescent="0.15">
      <c r="A25" s="79"/>
      <c r="B25" s="89" t="s">
        <v>221</v>
      </c>
      <c r="C25" s="90"/>
      <c r="D25" s="91">
        <v>3887</v>
      </c>
      <c r="E25" s="92"/>
    </row>
    <row r="26" spans="1:5" x14ac:dyDescent="0.15">
      <c r="A26" s="73" t="s">
        <v>7</v>
      </c>
      <c r="B26" s="73" t="s">
        <v>23</v>
      </c>
      <c r="C26" s="73" t="s">
        <v>220</v>
      </c>
      <c r="D26" s="78"/>
      <c r="E26" s="85">
        <v>6540</v>
      </c>
    </row>
    <row r="27" spans="1:5" x14ac:dyDescent="0.15">
      <c r="A27" s="79"/>
      <c r="B27" s="79"/>
      <c r="C27" s="80" t="s">
        <v>219</v>
      </c>
      <c r="D27" s="81"/>
      <c r="E27" s="86">
        <v>11990</v>
      </c>
    </row>
    <row r="28" spans="1:5" x14ac:dyDescent="0.15">
      <c r="A28" s="79"/>
      <c r="B28" s="79"/>
      <c r="C28" s="80" t="s">
        <v>218</v>
      </c>
      <c r="D28" s="81"/>
      <c r="E28" s="86">
        <v>6540</v>
      </c>
    </row>
    <row r="29" spans="1:5" x14ac:dyDescent="0.15">
      <c r="A29" s="79"/>
      <c r="B29" s="79"/>
      <c r="C29" s="80" t="s">
        <v>217</v>
      </c>
      <c r="D29" s="81"/>
      <c r="E29" s="86">
        <v>2180</v>
      </c>
    </row>
    <row r="30" spans="1:5" x14ac:dyDescent="0.15">
      <c r="A30" s="79"/>
      <c r="B30" s="79"/>
      <c r="C30" s="80" t="s">
        <v>216</v>
      </c>
      <c r="D30" s="81"/>
      <c r="E30" s="86">
        <v>4360</v>
      </c>
    </row>
    <row r="31" spans="1:5" x14ac:dyDescent="0.15">
      <c r="A31" s="79"/>
      <c r="B31" s="89" t="s">
        <v>215</v>
      </c>
      <c r="C31" s="90"/>
      <c r="D31" s="91"/>
      <c r="E31" s="92">
        <v>31610</v>
      </c>
    </row>
    <row r="32" spans="1:5" x14ac:dyDescent="0.15">
      <c r="A32" s="79"/>
      <c r="B32" s="73" t="s">
        <v>141</v>
      </c>
      <c r="C32" s="73" t="s">
        <v>214</v>
      </c>
      <c r="D32" s="78"/>
      <c r="E32" s="85">
        <v>23000</v>
      </c>
    </row>
    <row r="33" spans="1:5" x14ac:dyDescent="0.15">
      <c r="A33" s="79"/>
      <c r="B33" s="89" t="s">
        <v>213</v>
      </c>
      <c r="C33" s="90"/>
      <c r="D33" s="91"/>
      <c r="E33" s="92">
        <v>23000</v>
      </c>
    </row>
    <row r="34" spans="1:5" x14ac:dyDescent="0.15">
      <c r="A34" s="79"/>
      <c r="B34" s="73" t="s">
        <v>14</v>
      </c>
      <c r="C34" s="73" t="s">
        <v>212</v>
      </c>
      <c r="D34" s="78"/>
      <c r="E34" s="85">
        <v>7630</v>
      </c>
    </row>
    <row r="35" spans="1:5" x14ac:dyDescent="0.15">
      <c r="A35" s="79"/>
      <c r="B35" s="79"/>
      <c r="C35" s="80" t="s">
        <v>343</v>
      </c>
      <c r="D35" s="81"/>
      <c r="E35" s="86">
        <v>5000</v>
      </c>
    </row>
    <row r="36" spans="1:5" x14ac:dyDescent="0.15">
      <c r="A36" s="79"/>
      <c r="B36" s="89" t="s">
        <v>211</v>
      </c>
      <c r="C36" s="90"/>
      <c r="D36" s="91"/>
      <c r="E36" s="92">
        <v>12630</v>
      </c>
    </row>
    <row r="37" spans="1:5" x14ac:dyDescent="0.15">
      <c r="A37" s="79"/>
      <c r="B37" s="73" t="s">
        <v>57</v>
      </c>
      <c r="C37" s="73" t="s">
        <v>210</v>
      </c>
      <c r="D37" s="78"/>
      <c r="E37" s="85">
        <v>3716</v>
      </c>
    </row>
    <row r="38" spans="1:5" x14ac:dyDescent="0.15">
      <c r="A38" s="79"/>
      <c r="B38" s="79"/>
      <c r="C38" s="80" t="s">
        <v>209</v>
      </c>
      <c r="D38" s="81"/>
      <c r="E38" s="86">
        <v>6724</v>
      </c>
    </row>
    <row r="39" spans="1:5" x14ac:dyDescent="0.15">
      <c r="A39" s="79"/>
      <c r="B39" s="79"/>
      <c r="C39" s="80" t="s">
        <v>208</v>
      </c>
      <c r="D39" s="81"/>
      <c r="E39" s="86">
        <v>107145</v>
      </c>
    </row>
    <row r="40" spans="1:5" x14ac:dyDescent="0.15">
      <c r="A40" s="79"/>
      <c r="B40" s="79"/>
      <c r="C40" s="80" t="s">
        <v>283</v>
      </c>
      <c r="D40" s="81"/>
      <c r="E40" s="86">
        <v>440</v>
      </c>
    </row>
    <row r="41" spans="1:5" x14ac:dyDescent="0.15">
      <c r="A41" s="79"/>
      <c r="B41" s="79"/>
      <c r="C41" s="80" t="s">
        <v>281</v>
      </c>
      <c r="D41" s="81"/>
      <c r="E41" s="86">
        <v>7800</v>
      </c>
    </row>
    <row r="42" spans="1:5" x14ac:dyDescent="0.15">
      <c r="A42" s="79"/>
      <c r="B42" s="79"/>
      <c r="C42" s="80" t="s">
        <v>334</v>
      </c>
      <c r="D42" s="81"/>
      <c r="E42" s="86">
        <v>49398</v>
      </c>
    </row>
    <row r="43" spans="1:5" x14ac:dyDescent="0.15">
      <c r="A43" s="79"/>
      <c r="B43" s="79"/>
      <c r="C43" s="80" t="s">
        <v>344</v>
      </c>
      <c r="D43" s="81"/>
      <c r="E43" s="86">
        <v>42395</v>
      </c>
    </row>
    <row r="44" spans="1:5" x14ac:dyDescent="0.15">
      <c r="A44" s="79"/>
      <c r="B44" s="79"/>
      <c r="C44" s="80" t="s">
        <v>367</v>
      </c>
      <c r="D44" s="81"/>
      <c r="E44" s="86">
        <v>100</v>
      </c>
    </row>
    <row r="45" spans="1:5" x14ac:dyDescent="0.15">
      <c r="A45" s="79"/>
      <c r="B45" s="79"/>
      <c r="C45" s="80" t="s">
        <v>376</v>
      </c>
      <c r="D45" s="81"/>
      <c r="E45" s="86">
        <v>61769</v>
      </c>
    </row>
    <row r="46" spans="1:5" x14ac:dyDescent="0.15">
      <c r="A46" s="79"/>
      <c r="B46" s="79"/>
      <c r="C46" s="80" t="s">
        <v>374</v>
      </c>
      <c r="D46" s="81"/>
      <c r="E46" s="86">
        <v>42530</v>
      </c>
    </row>
    <row r="47" spans="1:5" x14ac:dyDescent="0.15">
      <c r="A47" s="79"/>
      <c r="B47" s="79"/>
      <c r="C47" s="80" t="s">
        <v>384</v>
      </c>
      <c r="D47" s="81"/>
      <c r="E47" s="86">
        <v>3058</v>
      </c>
    </row>
    <row r="48" spans="1:5" x14ac:dyDescent="0.15">
      <c r="A48" s="124"/>
      <c r="B48" s="89" t="s">
        <v>207</v>
      </c>
      <c r="C48" s="90"/>
      <c r="D48" s="91"/>
      <c r="E48" s="92">
        <v>325075</v>
      </c>
    </row>
    <row r="49" spans="1:5" x14ac:dyDescent="0.15">
      <c r="A49" s="123"/>
      <c r="B49" s="73" t="s">
        <v>11</v>
      </c>
      <c r="C49" s="73" t="s">
        <v>206</v>
      </c>
      <c r="D49" s="78"/>
      <c r="E49" s="85">
        <v>33354</v>
      </c>
    </row>
    <row r="50" spans="1:5" x14ac:dyDescent="0.15">
      <c r="A50" s="79"/>
      <c r="B50" s="89" t="s">
        <v>205</v>
      </c>
      <c r="C50" s="90"/>
      <c r="D50" s="91"/>
      <c r="E50" s="92">
        <v>33354</v>
      </c>
    </row>
    <row r="51" spans="1:5" x14ac:dyDescent="0.15">
      <c r="A51" s="79"/>
      <c r="B51" s="73" t="s">
        <v>166</v>
      </c>
      <c r="C51" s="73" t="s">
        <v>177</v>
      </c>
      <c r="D51" s="78"/>
      <c r="E51" s="85">
        <v>1000</v>
      </c>
    </row>
    <row r="52" spans="1:5" x14ac:dyDescent="0.15">
      <c r="A52" s="79"/>
      <c r="B52" s="79"/>
      <c r="C52" s="80" t="s">
        <v>164</v>
      </c>
      <c r="D52" s="81"/>
      <c r="E52" s="86">
        <v>2000</v>
      </c>
    </row>
    <row r="53" spans="1:5" x14ac:dyDescent="0.15">
      <c r="A53" s="79"/>
      <c r="B53" s="79"/>
      <c r="C53" s="80" t="s">
        <v>277</v>
      </c>
      <c r="D53" s="81"/>
      <c r="E53" s="86">
        <v>1000</v>
      </c>
    </row>
    <row r="54" spans="1:5" x14ac:dyDescent="0.15">
      <c r="A54" s="79"/>
      <c r="B54" s="79"/>
      <c r="C54" s="80" t="s">
        <v>345</v>
      </c>
      <c r="D54" s="81"/>
      <c r="E54" s="86">
        <v>20470</v>
      </c>
    </row>
    <row r="55" spans="1:5" x14ac:dyDescent="0.15">
      <c r="A55" s="79"/>
      <c r="B55" s="89" t="s">
        <v>204</v>
      </c>
      <c r="C55" s="90"/>
      <c r="D55" s="91"/>
      <c r="E55" s="92">
        <v>24470</v>
      </c>
    </row>
    <row r="56" spans="1:5" x14ac:dyDescent="0.15">
      <c r="A56" s="79"/>
      <c r="B56" s="73" t="s">
        <v>203</v>
      </c>
      <c r="C56" s="73" t="s">
        <v>202</v>
      </c>
      <c r="D56" s="78"/>
      <c r="E56" s="85">
        <v>6810</v>
      </c>
    </row>
    <row r="57" spans="1:5" x14ac:dyDescent="0.15">
      <c r="A57" s="79"/>
      <c r="B57" s="79"/>
      <c r="C57" s="80" t="s">
        <v>201</v>
      </c>
      <c r="D57" s="81"/>
      <c r="E57" s="86">
        <v>898</v>
      </c>
    </row>
    <row r="58" spans="1:5" x14ac:dyDescent="0.15">
      <c r="A58" s="79"/>
      <c r="B58" s="79"/>
      <c r="C58" s="80" t="s">
        <v>300</v>
      </c>
      <c r="D58" s="81"/>
      <c r="E58" s="86">
        <v>367</v>
      </c>
    </row>
    <row r="59" spans="1:5" x14ac:dyDescent="0.15">
      <c r="A59" s="79"/>
      <c r="B59" s="79"/>
      <c r="C59" s="80" t="s">
        <v>304</v>
      </c>
      <c r="D59" s="81"/>
      <c r="E59" s="86">
        <v>345</v>
      </c>
    </row>
    <row r="60" spans="1:5" x14ac:dyDescent="0.15">
      <c r="A60" s="79"/>
      <c r="B60" s="79"/>
      <c r="C60" s="80" t="s">
        <v>200</v>
      </c>
      <c r="D60" s="81"/>
      <c r="E60" s="86">
        <v>2523</v>
      </c>
    </row>
    <row r="61" spans="1:5" x14ac:dyDescent="0.15">
      <c r="A61" s="79"/>
      <c r="B61" s="79"/>
      <c r="C61" s="80" t="s">
        <v>199</v>
      </c>
      <c r="D61" s="81"/>
      <c r="E61" s="86">
        <v>206</v>
      </c>
    </row>
    <row r="62" spans="1:5" x14ac:dyDescent="0.15">
      <c r="A62" s="79"/>
      <c r="B62" s="89" t="s">
        <v>198</v>
      </c>
      <c r="C62" s="90"/>
      <c r="D62" s="91"/>
      <c r="E62" s="92">
        <v>11149</v>
      </c>
    </row>
    <row r="63" spans="1:5" x14ac:dyDescent="0.15">
      <c r="A63" s="79"/>
      <c r="B63" s="73" t="s">
        <v>17</v>
      </c>
      <c r="C63" s="73" t="s">
        <v>197</v>
      </c>
      <c r="D63" s="78"/>
      <c r="E63" s="85">
        <v>45480</v>
      </c>
    </row>
    <row r="64" spans="1:5" x14ac:dyDescent="0.15">
      <c r="A64" s="79"/>
      <c r="B64" s="89" t="s">
        <v>196</v>
      </c>
      <c r="C64" s="90"/>
      <c r="D64" s="91"/>
      <c r="E64" s="92">
        <v>45480</v>
      </c>
    </row>
    <row r="65" spans="1:5" x14ac:dyDescent="0.15">
      <c r="A65" s="79"/>
      <c r="B65" s="73" t="s">
        <v>86</v>
      </c>
      <c r="C65" s="73" t="s">
        <v>195</v>
      </c>
      <c r="D65" s="78"/>
      <c r="E65" s="85">
        <v>8618</v>
      </c>
    </row>
    <row r="66" spans="1:5" x14ac:dyDescent="0.15">
      <c r="A66" s="79"/>
      <c r="B66" s="89" t="s">
        <v>193</v>
      </c>
      <c r="C66" s="90"/>
      <c r="D66" s="91"/>
      <c r="E66" s="92">
        <v>8618</v>
      </c>
    </row>
    <row r="67" spans="1:5" x14ac:dyDescent="0.15">
      <c r="A67" s="79"/>
      <c r="B67" s="73" t="s">
        <v>273</v>
      </c>
      <c r="C67" s="73" t="s">
        <v>194</v>
      </c>
      <c r="D67" s="78"/>
      <c r="E67" s="85">
        <v>42290</v>
      </c>
    </row>
    <row r="68" spans="1:5" x14ac:dyDescent="0.15">
      <c r="A68" s="79"/>
      <c r="B68" s="89" t="s">
        <v>275</v>
      </c>
      <c r="C68" s="90"/>
      <c r="D68" s="91"/>
      <c r="E68" s="92">
        <v>42290</v>
      </c>
    </row>
    <row r="69" spans="1:5" x14ac:dyDescent="0.15">
      <c r="A69" s="79"/>
      <c r="B69" s="73" t="s">
        <v>157</v>
      </c>
      <c r="C69" s="73" t="s">
        <v>156</v>
      </c>
      <c r="D69" s="78"/>
      <c r="E69" s="85">
        <v>40000</v>
      </c>
    </row>
    <row r="70" spans="1:5" x14ac:dyDescent="0.15">
      <c r="A70" s="79"/>
      <c r="B70" s="79"/>
      <c r="C70" s="80" t="s">
        <v>192</v>
      </c>
      <c r="D70" s="81"/>
      <c r="E70" s="86">
        <v>6000</v>
      </c>
    </row>
    <row r="71" spans="1:5" x14ac:dyDescent="0.15">
      <c r="A71" s="79"/>
      <c r="B71" s="79"/>
      <c r="C71" s="80" t="s">
        <v>191</v>
      </c>
      <c r="D71" s="81"/>
      <c r="E71" s="86">
        <v>27345</v>
      </c>
    </row>
    <row r="72" spans="1:5" x14ac:dyDescent="0.15">
      <c r="A72" s="79"/>
      <c r="B72" s="79"/>
      <c r="C72" s="80" t="s">
        <v>349</v>
      </c>
      <c r="D72" s="81"/>
      <c r="E72" s="86">
        <v>12850</v>
      </c>
    </row>
    <row r="73" spans="1:5" x14ac:dyDescent="0.15">
      <c r="A73" s="79"/>
      <c r="B73" s="79"/>
      <c r="C73" s="80" t="s">
        <v>370</v>
      </c>
      <c r="D73" s="81"/>
      <c r="E73" s="86">
        <v>5000</v>
      </c>
    </row>
    <row r="74" spans="1:5" x14ac:dyDescent="0.15">
      <c r="A74" s="79"/>
      <c r="B74" s="79"/>
      <c r="C74" s="80" t="s">
        <v>392</v>
      </c>
      <c r="D74" s="81"/>
      <c r="E74" s="86">
        <v>9900</v>
      </c>
    </row>
    <row r="75" spans="1:5" x14ac:dyDescent="0.15">
      <c r="A75" s="79"/>
      <c r="B75" s="89" t="s">
        <v>190</v>
      </c>
      <c r="C75" s="90"/>
      <c r="D75" s="91"/>
      <c r="E75" s="92">
        <v>101095</v>
      </c>
    </row>
    <row r="76" spans="1:5" x14ac:dyDescent="0.15">
      <c r="A76" s="79"/>
      <c r="B76" s="73" t="s">
        <v>6</v>
      </c>
      <c r="C76" s="73" t="s">
        <v>189</v>
      </c>
      <c r="D76" s="78"/>
      <c r="E76" s="85">
        <v>3250</v>
      </c>
    </row>
    <row r="77" spans="1:5" x14ac:dyDescent="0.15">
      <c r="A77" s="79"/>
      <c r="B77" s="89" t="s">
        <v>188</v>
      </c>
      <c r="C77" s="90"/>
      <c r="D77" s="91"/>
      <c r="E77" s="92">
        <v>3250</v>
      </c>
    </row>
    <row r="78" spans="1:5" x14ac:dyDescent="0.15">
      <c r="A78" s="82" t="s">
        <v>187</v>
      </c>
      <c r="B78" s="83"/>
      <c r="C78" s="83"/>
      <c r="D78" s="84">
        <v>938700</v>
      </c>
      <c r="E78" s="87">
        <v>662021</v>
      </c>
    </row>
    <row r="79" spans="1:5" x14ac:dyDescent="0.15">
      <c r="A79"/>
      <c r="B79"/>
      <c r="C79"/>
      <c r="D79"/>
      <c r="E79"/>
    </row>
    <row r="80" spans="1:5" x14ac:dyDescent="0.15">
      <c r="A80"/>
      <c r="B80"/>
      <c r="C80"/>
      <c r="D80"/>
      <c r="E80"/>
    </row>
    <row r="81" spans="1:5" x14ac:dyDescent="0.15">
      <c r="A81"/>
      <c r="B81"/>
      <c r="C81"/>
      <c r="D81"/>
      <c r="E81"/>
    </row>
    <row r="82" spans="1:5" x14ac:dyDescent="0.15">
      <c r="A82"/>
      <c r="B82"/>
      <c r="C82"/>
      <c r="D82"/>
      <c r="E82"/>
    </row>
    <row r="83" spans="1:5" x14ac:dyDescent="0.15">
      <c r="A83"/>
      <c r="B83"/>
      <c r="C83"/>
      <c r="D83"/>
      <c r="E83"/>
    </row>
    <row r="84" spans="1:5" x14ac:dyDescent="0.15">
      <c r="A84"/>
      <c r="B84"/>
      <c r="C84"/>
      <c r="D84"/>
      <c r="E84"/>
    </row>
  </sheetData>
  <sheetProtection selectLockedCells="1" selectUnlockedCells="1"/>
  <phoneticPr fontId="2"/>
  <printOptions horizontalCentered="1"/>
  <pageMargins left="0.70866141732283472" right="0.70866141732283472" top="0.59055118110236227" bottom="0.23622047244094491" header="0" footer="0.11811023622047245"/>
  <pageSetup paperSize="9" scale="88" firstPageNumber="0" fitToHeight="0" orientation="portrait" horizontalDpi="4294967293" verticalDpi="300" r:id="rId2"/>
  <headerFooter alignWithMargins="0"/>
  <rowBreaks count="1" manualBreakCount="1">
    <brk id="4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4"/>
  <sheetViews>
    <sheetView zoomScale="98" zoomScaleNormal="98" zoomScaleSheetLayoutView="100" workbookViewId="0"/>
  </sheetViews>
  <sheetFormatPr defaultColWidth="13.125" defaultRowHeight="18.75" x14ac:dyDescent="0.15"/>
  <cols>
    <col min="1" max="1" width="27.125" style="38" customWidth="1"/>
    <col min="2" max="4" width="10.625" style="38" customWidth="1"/>
    <col min="5" max="5" width="31.125" style="38" customWidth="1"/>
    <col min="6" max="8" width="11.125" style="38" customWidth="1"/>
    <col min="9" max="16384" width="13.125" style="38"/>
  </cols>
  <sheetData>
    <row r="1" spans="1:8" ht="19.5" x14ac:dyDescent="0.15">
      <c r="A1" s="56"/>
    </row>
    <row r="2" spans="1:8" ht="21.75" customHeight="1" x14ac:dyDescent="0.15">
      <c r="A2" s="125" t="s">
        <v>272</v>
      </c>
      <c r="B2" s="125"/>
      <c r="C2" s="125"/>
      <c r="D2" s="125"/>
      <c r="E2" s="125"/>
      <c r="F2" s="125"/>
      <c r="G2" s="125"/>
      <c r="H2" s="125"/>
    </row>
    <row r="3" spans="1:8" x14ac:dyDescent="0.15">
      <c r="A3" s="55"/>
    </row>
    <row r="4" spans="1:8" x14ac:dyDescent="0.15">
      <c r="A4" s="54" t="s">
        <v>409</v>
      </c>
      <c r="H4" s="38" t="s">
        <v>267</v>
      </c>
    </row>
    <row r="5" spans="1:8" x14ac:dyDescent="0.15">
      <c r="A5" s="126" t="s">
        <v>266</v>
      </c>
      <c r="B5" s="126"/>
      <c r="C5" s="126"/>
      <c r="D5" s="126"/>
      <c r="E5" s="126" t="s">
        <v>265</v>
      </c>
      <c r="F5" s="126"/>
      <c r="G5" s="126"/>
      <c r="H5" s="126"/>
    </row>
    <row r="6" spans="1:8" x14ac:dyDescent="0.15">
      <c r="A6" s="53" t="s">
        <v>264</v>
      </c>
      <c r="B6" s="53" t="s">
        <v>263</v>
      </c>
      <c r="C6" s="53" t="s">
        <v>262</v>
      </c>
      <c r="D6" s="53" t="s">
        <v>271</v>
      </c>
      <c r="E6" s="53" t="s">
        <v>264</v>
      </c>
      <c r="F6" s="53" t="s">
        <v>263</v>
      </c>
      <c r="G6" s="53" t="s">
        <v>262</v>
      </c>
      <c r="H6" s="53" t="s">
        <v>271</v>
      </c>
    </row>
    <row r="7" spans="1:8" x14ac:dyDescent="0.15">
      <c r="A7" s="52" t="s">
        <v>261</v>
      </c>
      <c r="B7" s="51">
        <v>500000</v>
      </c>
      <c r="C7" s="51">
        <f>GETPIVOTDATA("収入の部",'収支表示（集計）'!$A$4,"収支","収入","科目","01.コミュニティ費")</f>
        <v>500000</v>
      </c>
      <c r="D7" s="59">
        <f>B7-C7</f>
        <v>0</v>
      </c>
      <c r="E7" s="50" t="s">
        <v>260</v>
      </c>
      <c r="F7" s="51">
        <v>31610</v>
      </c>
      <c r="G7" s="51">
        <f>GETPIVOTDATA("支出の部",'収支表示（集計）'!$A$4,"収支","支出","科目","01.行政分担金")</f>
        <v>31610</v>
      </c>
      <c r="H7" s="66">
        <f t="shared" ref="H7:H21" si="0">F7-G7</f>
        <v>0</v>
      </c>
    </row>
    <row r="8" spans="1:8" x14ac:dyDescent="0.15">
      <c r="A8" s="45" t="s">
        <v>259</v>
      </c>
      <c r="B8" s="44">
        <v>130800</v>
      </c>
      <c r="C8" s="44">
        <f>GETPIVOTDATA("収入の部",'収支表示（集計）'!$A$4,"収支","収入","科目","02.区・文書等配布委託金")</f>
        <v>130800</v>
      </c>
      <c r="D8" s="60">
        <f t="shared" ref="D8:D21" si="1">B8-C8</f>
        <v>0</v>
      </c>
      <c r="E8" s="45" t="s">
        <v>258</v>
      </c>
      <c r="F8" s="44">
        <v>23000</v>
      </c>
      <c r="G8" s="44">
        <f>GETPIVOTDATA("支出の部",'収支表示（集計）'!$A$4,"収支","支出","科目","02.自治連年会費")</f>
        <v>23000</v>
      </c>
      <c r="H8" s="67">
        <f t="shared" si="0"/>
        <v>0</v>
      </c>
    </row>
    <row r="9" spans="1:8" x14ac:dyDescent="0.15">
      <c r="A9" s="45" t="s">
        <v>257</v>
      </c>
      <c r="B9" s="44">
        <v>45000</v>
      </c>
      <c r="C9" s="44">
        <f>GETPIVOTDATA("収入の部",'収支表示（集計）'!$A$4,"収支","収入","科目","03.行事収入")</f>
        <v>30600</v>
      </c>
      <c r="D9" s="60">
        <f t="shared" si="1"/>
        <v>14400</v>
      </c>
      <c r="E9" s="45" t="s">
        <v>256</v>
      </c>
      <c r="F9" s="44">
        <v>12630</v>
      </c>
      <c r="G9" s="44">
        <f>GETPIVOTDATA("支出の部",'収支表示（集計）'!$A$4,"収支","支出","科目","03.防犯協会加入分担金")</f>
        <v>12630</v>
      </c>
      <c r="H9" s="67">
        <f t="shared" si="0"/>
        <v>0</v>
      </c>
    </row>
    <row r="10" spans="1:8" x14ac:dyDescent="0.15">
      <c r="A10" s="45" t="s">
        <v>255</v>
      </c>
      <c r="B10" s="44">
        <f>B11+B12+B13</f>
        <v>105012</v>
      </c>
      <c r="C10" s="44">
        <f>C11+C12+C13</f>
        <v>123413</v>
      </c>
      <c r="D10" s="60">
        <f t="shared" si="1"/>
        <v>-18401</v>
      </c>
      <c r="E10" s="45" t="s">
        <v>254</v>
      </c>
      <c r="F10" s="44">
        <f>SUM(F11:F14)</f>
        <v>718678</v>
      </c>
      <c r="G10" s="44">
        <f>SUM(G11:G14)</f>
        <v>394048</v>
      </c>
      <c r="H10" s="67">
        <f t="shared" si="0"/>
        <v>324630</v>
      </c>
    </row>
    <row r="11" spans="1:8" x14ac:dyDescent="0.15">
      <c r="A11" s="38" t="s">
        <v>268</v>
      </c>
      <c r="B11" s="48">
        <v>45000</v>
      </c>
      <c r="C11" s="48">
        <f>GETPIVOTDATA("収入の部",'収支表示（集計）'!$A$4,"収支","収入","科目","04.その他収入①集団回収","補助科目","集団回収報奨金(2018/10-2019/03)")+GETPIVOTDATA("収入の部",'収支表示（集計）'!$A$4,"収支","収入","科目","04.その他収入①集団回収","補助科目","集団回収報奨金(2019/4-2019/09)")</f>
        <v>51900</v>
      </c>
      <c r="D11" s="61">
        <f t="shared" si="1"/>
        <v>-6900</v>
      </c>
      <c r="E11" s="47" t="s">
        <v>253</v>
      </c>
      <c r="F11" s="48">
        <v>645000</v>
      </c>
      <c r="G11" s="48">
        <f>GETPIVOTDATA("支出の部",'収支表示（集計）'!$A$4,"収支","支出","科目","04.活動費①行事支出")</f>
        <v>325075</v>
      </c>
      <c r="H11" s="67">
        <f t="shared" si="0"/>
        <v>319925</v>
      </c>
    </row>
    <row r="12" spans="1:8" x14ac:dyDescent="0.15">
      <c r="A12" s="47" t="s">
        <v>269</v>
      </c>
      <c r="B12" s="57">
        <v>60000</v>
      </c>
      <c r="C12" s="58">
        <f>GETPIVOTDATA("収入の部",'収支表示（集計）'!$A$4,"収支","収入","科目","04.その他収入①集団回収","補助科目","アルミ缶回収費")</f>
        <v>71500</v>
      </c>
      <c r="D12" s="62">
        <f t="shared" si="1"/>
        <v>-11500</v>
      </c>
      <c r="E12" s="47" t="s">
        <v>252</v>
      </c>
      <c r="F12" s="48">
        <v>33678</v>
      </c>
      <c r="G12" s="48">
        <f>GETPIVOTDATA("支出の部",'収支表示（集計）'!$A$4,"収支","支出","科目","04.活動費②自治会保険料")</f>
        <v>33354</v>
      </c>
      <c r="H12" s="67">
        <f t="shared" si="0"/>
        <v>324</v>
      </c>
    </row>
    <row r="13" spans="1:8" x14ac:dyDescent="0.15">
      <c r="A13" s="47" t="s">
        <v>270</v>
      </c>
      <c r="B13" s="48">
        <v>12</v>
      </c>
      <c r="C13" s="48">
        <f>GETPIVOTDATA("収入の部",'収支表示（集計）'!$A$4,"収支","収入","科目","04.その他収入②その他")</f>
        <v>13</v>
      </c>
      <c r="D13" s="61">
        <f t="shared" si="1"/>
        <v>-1</v>
      </c>
      <c r="E13" s="47" t="s">
        <v>250</v>
      </c>
      <c r="F13" s="48">
        <v>30000</v>
      </c>
      <c r="G13" s="48">
        <f>GETPIVOTDATA("支出の部",'収支表示（集計）'!$A$4,"収支","支出","科目","04.活動費③募金支出")</f>
        <v>24470</v>
      </c>
      <c r="H13" s="67">
        <f t="shared" si="0"/>
        <v>5530</v>
      </c>
    </row>
    <row r="14" spans="1:8" x14ac:dyDescent="0.15">
      <c r="A14" s="49" t="s">
        <v>251</v>
      </c>
      <c r="B14" s="48">
        <v>150000</v>
      </c>
      <c r="C14" s="48">
        <f>GETPIVOTDATA("収入の部",'収支表示（集計）'!$A$4,"収支","収入","科目","05.寄付金")</f>
        <v>150000</v>
      </c>
      <c r="D14" s="63">
        <f t="shared" si="1"/>
        <v>0</v>
      </c>
      <c r="E14" s="47" t="s">
        <v>248</v>
      </c>
      <c r="F14" s="48">
        <v>10000</v>
      </c>
      <c r="G14" s="48">
        <f>GETPIVOTDATA("支出の部",'収支表示（集計）'!$A$4,"収支","支出","科目","04.活動費④諸経費")</f>
        <v>11149</v>
      </c>
      <c r="H14" s="67">
        <f t="shared" si="0"/>
        <v>-1149</v>
      </c>
    </row>
    <row r="15" spans="1:8" x14ac:dyDescent="0.15">
      <c r="A15" s="49" t="s">
        <v>249</v>
      </c>
      <c r="B15" s="48">
        <v>40000</v>
      </c>
      <c r="C15" s="48">
        <f>GETPIVOTDATA("収入の部",'収支表示（集計）'!$A$4,"収支","収入","科目","06.募金")</f>
        <v>3887</v>
      </c>
      <c r="D15" s="63">
        <f t="shared" si="1"/>
        <v>36113</v>
      </c>
      <c r="E15" s="45" t="s">
        <v>247</v>
      </c>
      <c r="F15" s="44">
        <v>50000</v>
      </c>
      <c r="G15" s="44">
        <f>GETPIVOTDATA("支出の部",'収支表示（集計）'!$A$4,"収支","支出","科目","05.印刷関係費")</f>
        <v>45480</v>
      </c>
      <c r="H15" s="67">
        <f t="shared" si="0"/>
        <v>4520</v>
      </c>
    </row>
    <row r="16" spans="1:8" x14ac:dyDescent="0.15">
      <c r="A16" s="43"/>
      <c r="B16" s="46"/>
      <c r="C16" s="46"/>
      <c r="D16" s="64"/>
      <c r="E16" s="45" t="s">
        <v>246</v>
      </c>
      <c r="F16" s="44">
        <v>50000</v>
      </c>
      <c r="G16" s="44">
        <f>GETPIVOTDATA("支出の部",'収支表示（集計）'!$A$4,"収支","支出","科目","06.備品費")</f>
        <v>8618</v>
      </c>
      <c r="H16" s="67">
        <f t="shared" si="0"/>
        <v>41382</v>
      </c>
    </row>
    <row r="17" spans="1:8" x14ac:dyDescent="0.15">
      <c r="A17" s="43"/>
      <c r="B17" s="46"/>
      <c r="C17" s="46"/>
      <c r="D17" s="64"/>
      <c r="E17" s="45" t="s">
        <v>245</v>
      </c>
      <c r="F17" s="44">
        <v>10000</v>
      </c>
      <c r="G17" s="44">
        <f>GETPIVOTDATA("支出の部",'収支表示（集計）'!$A$4,"収支","支出","科目","07.消耗品")</f>
        <v>42290</v>
      </c>
      <c r="H17" s="67">
        <f t="shared" si="0"/>
        <v>-32290</v>
      </c>
    </row>
    <row r="18" spans="1:8" x14ac:dyDescent="0.15">
      <c r="A18" s="43"/>
      <c r="B18" s="46"/>
      <c r="C18" s="46"/>
      <c r="D18" s="64"/>
      <c r="E18" s="45" t="s">
        <v>244</v>
      </c>
      <c r="F18" s="44">
        <v>170000</v>
      </c>
      <c r="G18" s="44">
        <f>GETPIVOTDATA("支出の部",'収支表示（集計）'!$A$4,"収支","支出","科目","08.渉外費")</f>
        <v>101095</v>
      </c>
      <c r="H18" s="67">
        <f t="shared" si="0"/>
        <v>68905</v>
      </c>
    </row>
    <row r="19" spans="1:8" x14ac:dyDescent="0.15">
      <c r="A19" s="43"/>
      <c r="B19" s="46"/>
      <c r="C19" s="46"/>
      <c r="D19" s="64"/>
      <c r="E19" s="45" t="s">
        <v>243</v>
      </c>
      <c r="F19" s="44">
        <v>3000</v>
      </c>
      <c r="G19" s="44">
        <f>GETPIVOTDATA("支出の部",'収支表示（集計）'!$A$4,"収支","支出","科目","09.銀行手数料")</f>
        <v>3250</v>
      </c>
      <c r="H19" s="67">
        <f t="shared" si="0"/>
        <v>-250</v>
      </c>
    </row>
    <row r="20" spans="1:8" x14ac:dyDescent="0.15">
      <c r="A20" s="43"/>
      <c r="B20" s="46"/>
      <c r="C20" s="46"/>
      <c r="D20" s="64"/>
      <c r="E20" s="45" t="s">
        <v>242</v>
      </c>
      <c r="F20" s="44">
        <v>30000</v>
      </c>
      <c r="G20" s="44">
        <v>0</v>
      </c>
      <c r="H20" s="67">
        <f t="shared" si="0"/>
        <v>30000</v>
      </c>
    </row>
    <row r="21" spans="1:8" x14ac:dyDescent="0.15">
      <c r="A21" s="41" t="s">
        <v>241</v>
      </c>
      <c r="B21" s="42">
        <f>B7+B8+B9+B10+B14+B15</f>
        <v>970812</v>
      </c>
      <c r="C21" s="42">
        <f>C7+C8+C9+C10+C14+C15</f>
        <v>938700</v>
      </c>
      <c r="D21" s="65">
        <f t="shared" si="1"/>
        <v>32112</v>
      </c>
      <c r="E21" s="41" t="s">
        <v>240</v>
      </c>
      <c r="F21" s="42">
        <f>F7+F8+F9+F10+F15+F16+F17+F18+F19+F20</f>
        <v>1098918</v>
      </c>
      <c r="G21" s="42">
        <f>SUM(G7:G10)+SUM(G15:G20)</f>
        <v>662021</v>
      </c>
      <c r="H21" s="68">
        <f t="shared" si="0"/>
        <v>436897</v>
      </c>
    </row>
    <row r="23" spans="1:8" s="39" customFormat="1" ht="18.75" customHeight="1" x14ac:dyDescent="0.15">
      <c r="A23" s="40"/>
    </row>
    <row r="24" spans="1:8" s="39" customFormat="1" ht="16.5" customHeight="1" x14ac:dyDescent="0.15">
      <c r="A24" s="38"/>
      <c r="B24" s="38"/>
      <c r="C24" s="38"/>
      <c r="D24" s="38"/>
      <c r="E24" s="38"/>
      <c r="F24" s="38"/>
      <c r="G24" s="38"/>
      <c r="H24" s="38"/>
    </row>
  </sheetData>
  <sheetProtection selectLockedCells="1" selectUnlockedCells="1"/>
  <mergeCells count="3">
    <mergeCell ref="A2:H2"/>
    <mergeCell ref="A5:D5"/>
    <mergeCell ref="E5:H5"/>
  </mergeCells>
  <phoneticPr fontId="2"/>
  <printOptions horizontalCentered="1"/>
  <pageMargins left="0.74803149606299213" right="0.74803149606299213" top="0.39370078740157483" bottom="0.19685039370078741" header="0.31496062992125984" footer="0.31496062992125984"/>
  <pageSetup paperSize="9" firstPageNumber="0" orientation="landscape" horizontalDpi="4294967293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E2003-FDF3-4E72-8148-5FCD21C2FAA1}">
  <dimension ref="A1:H33"/>
  <sheetViews>
    <sheetView topLeftCell="A4" zoomScale="98" zoomScaleNormal="98" zoomScaleSheetLayoutView="100" workbookViewId="0">
      <selection activeCell="G21" sqref="G21"/>
    </sheetView>
  </sheetViews>
  <sheetFormatPr defaultColWidth="13.125" defaultRowHeight="18.75" x14ac:dyDescent="0.15"/>
  <cols>
    <col min="1" max="1" width="27.125" style="38" customWidth="1"/>
    <col min="2" max="4" width="10.625" style="38" customWidth="1"/>
    <col min="5" max="5" width="31.125" style="38" customWidth="1"/>
    <col min="6" max="8" width="11.125" style="38" customWidth="1"/>
    <col min="9" max="16384" width="13.125" style="38"/>
  </cols>
  <sheetData>
    <row r="1" spans="1:8" ht="19.5" x14ac:dyDescent="0.15">
      <c r="A1" s="96" t="s">
        <v>411</v>
      </c>
    </row>
    <row r="2" spans="1:8" ht="21.75" customHeight="1" x14ac:dyDescent="0.15">
      <c r="A2" s="127" t="s">
        <v>425</v>
      </c>
      <c r="B2" s="127"/>
      <c r="C2" s="127"/>
      <c r="D2" s="127"/>
      <c r="E2" s="127"/>
      <c r="F2" s="127"/>
      <c r="G2" s="127"/>
      <c r="H2" s="127"/>
    </row>
    <row r="3" spans="1:8" ht="9" customHeight="1" x14ac:dyDescent="0.15">
      <c r="A3" s="55"/>
    </row>
    <row r="4" spans="1:8" x14ac:dyDescent="0.15">
      <c r="A4" s="54" t="s">
        <v>409</v>
      </c>
      <c r="H4" s="38" t="s">
        <v>267</v>
      </c>
    </row>
    <row r="5" spans="1:8" x14ac:dyDescent="0.15">
      <c r="A5" s="126" t="s">
        <v>266</v>
      </c>
      <c r="B5" s="126"/>
      <c r="C5" s="126"/>
      <c r="D5" s="126"/>
      <c r="E5" s="126" t="s">
        <v>265</v>
      </c>
      <c r="F5" s="126"/>
      <c r="G5" s="126"/>
      <c r="H5" s="126"/>
    </row>
    <row r="6" spans="1:8" x14ac:dyDescent="0.15">
      <c r="A6" s="94" t="s">
        <v>264</v>
      </c>
      <c r="B6" s="94" t="s">
        <v>263</v>
      </c>
      <c r="C6" s="94" t="s">
        <v>262</v>
      </c>
      <c r="D6" s="94" t="s">
        <v>412</v>
      </c>
      <c r="E6" s="94" t="s">
        <v>264</v>
      </c>
      <c r="F6" s="94" t="s">
        <v>263</v>
      </c>
      <c r="G6" s="94" t="s">
        <v>262</v>
      </c>
      <c r="H6" s="94" t="s">
        <v>412</v>
      </c>
    </row>
    <row r="7" spans="1:8" x14ac:dyDescent="0.15">
      <c r="A7" s="52" t="s">
        <v>426</v>
      </c>
      <c r="B7" s="51">
        <v>500000</v>
      </c>
      <c r="C7" s="51">
        <f>GETPIVOTDATA("収入の部",'収支表示（集計）'!$A$4,"収支","収入","科目","01.コミュニティ費")</f>
        <v>500000</v>
      </c>
      <c r="D7" s="50"/>
      <c r="E7" s="50" t="s">
        <v>260</v>
      </c>
      <c r="F7" s="51">
        <v>31610</v>
      </c>
      <c r="G7" s="51">
        <f>GETPIVOTDATA("支出の部",'収支表示（集計）'!$A$4,"収支","支出","科目","01.行政分担金")</f>
        <v>31610</v>
      </c>
      <c r="H7" s="50"/>
    </row>
    <row r="8" spans="1:8" x14ac:dyDescent="0.15">
      <c r="A8" s="45" t="s">
        <v>259</v>
      </c>
      <c r="B8" s="44">
        <v>130800</v>
      </c>
      <c r="C8" s="44">
        <f>GETPIVOTDATA("収入の部",'収支表示（集計）'!$A$4,"収支","収入","科目","02.区・文書等配布委託金")</f>
        <v>130800</v>
      </c>
      <c r="D8" s="45"/>
      <c r="E8" s="45" t="s">
        <v>258</v>
      </c>
      <c r="F8" s="44">
        <v>23000</v>
      </c>
      <c r="G8" s="44">
        <f>GETPIVOTDATA("支出の部",'収支表示（集計）'!$A$4,"収支","支出","科目","02.自治連年会費")</f>
        <v>23000</v>
      </c>
      <c r="H8" s="45"/>
    </row>
    <row r="9" spans="1:8" x14ac:dyDescent="0.15">
      <c r="A9" s="45" t="s">
        <v>257</v>
      </c>
      <c r="B9" s="44">
        <v>45000</v>
      </c>
      <c r="C9" s="44">
        <f>GETPIVOTDATA("収入の部",'収支表示（集計）'!$A$4,"収支","収入","科目","03.行事収入")</f>
        <v>30600</v>
      </c>
      <c r="D9" s="45"/>
      <c r="E9" s="45" t="s">
        <v>256</v>
      </c>
      <c r="F9" s="44">
        <v>12630</v>
      </c>
      <c r="G9" s="44">
        <f>GETPIVOTDATA("支出の部",'収支表示（集計）'!$A$4,"収支","支出","科目","03.防犯協会加入分担金")</f>
        <v>12630</v>
      </c>
      <c r="H9" s="45"/>
    </row>
    <row r="10" spans="1:8" x14ac:dyDescent="0.15">
      <c r="A10" s="45" t="s">
        <v>255</v>
      </c>
      <c r="B10" s="44">
        <f>B11+B12+B13</f>
        <v>105012</v>
      </c>
      <c r="C10" s="44">
        <f>C11+C12+C13</f>
        <v>123413</v>
      </c>
      <c r="D10" s="45"/>
      <c r="E10" s="45" t="s">
        <v>254</v>
      </c>
      <c r="F10" s="44">
        <f>SUM(F11:F14)</f>
        <v>718678</v>
      </c>
      <c r="G10" s="44">
        <f>SUM(G11:G14)</f>
        <v>394048</v>
      </c>
      <c r="H10" s="45"/>
    </row>
    <row r="11" spans="1:8" x14ac:dyDescent="0.15">
      <c r="A11" s="45" t="s">
        <v>427</v>
      </c>
      <c r="B11" s="44">
        <v>45000</v>
      </c>
      <c r="C11" s="44">
        <f>GETPIVOTDATA("収入の部",'収支表示（集計）'!$A$4,"収支","収入","科目","04.その他収入①集団回収","補助科目","集団回収報奨金(2018/10-2019/03)")+GETPIVOTDATA("収入の部",'収支表示（集計）'!$A$4,"収支","収入","科目","04.その他収入①集団回収","補助科目","集団回収報奨金(2019/4-2019/09)")</f>
        <v>51900</v>
      </c>
      <c r="D11" s="45"/>
      <c r="E11" s="45" t="s">
        <v>253</v>
      </c>
      <c r="F11" s="44">
        <v>645000</v>
      </c>
      <c r="G11" s="44">
        <f>GETPIVOTDATA("支出の部",'収支表示（集計）'!$A$4,"収支","支出","科目","04.活動費①行事支出")</f>
        <v>325075</v>
      </c>
      <c r="H11" s="45" t="s">
        <v>433</v>
      </c>
    </row>
    <row r="12" spans="1:8" x14ac:dyDescent="0.15">
      <c r="A12" s="45" t="s">
        <v>428</v>
      </c>
      <c r="B12" s="44">
        <v>60000</v>
      </c>
      <c r="C12" s="44">
        <f>GETPIVOTDATA("収入の部",'収支表示（集計）'!$A$4,"収支","収入","科目","04.その他収入①集団回収","補助科目","アルミ缶回収費")</f>
        <v>71500</v>
      </c>
      <c r="E12" s="45" t="s">
        <v>252</v>
      </c>
      <c r="F12" s="44">
        <v>33678</v>
      </c>
      <c r="G12" s="44">
        <f>GETPIVOTDATA("支出の部",'収支表示（集計）'!$A$4,"収支","支出","科目","04.活動費②自治会保険料")</f>
        <v>33354</v>
      </c>
      <c r="H12" s="45"/>
    </row>
    <row r="13" spans="1:8" x14ac:dyDescent="0.15">
      <c r="A13" s="43" t="s">
        <v>429</v>
      </c>
      <c r="B13" s="44">
        <v>12</v>
      </c>
      <c r="C13" s="44">
        <f>GETPIVOTDATA("収入の部",'収支表示（集計）'!$A$4,"収支","収入","科目","04.その他収入②その他")</f>
        <v>13</v>
      </c>
      <c r="D13" s="97" t="s">
        <v>413</v>
      </c>
      <c r="E13" s="45" t="s">
        <v>250</v>
      </c>
      <c r="F13" s="44">
        <v>30000</v>
      </c>
      <c r="G13" s="44">
        <f>GETPIVOTDATA("支出の部",'収支表示（集計）'!$A$4,"収支","支出","科目","04.活動費③募金支出")</f>
        <v>24470</v>
      </c>
      <c r="H13" s="45" t="s">
        <v>434</v>
      </c>
    </row>
    <row r="14" spans="1:8" x14ac:dyDescent="0.15">
      <c r="A14" s="43" t="s">
        <v>430</v>
      </c>
      <c r="B14" s="44">
        <v>150000</v>
      </c>
      <c r="C14" s="44">
        <f>GETPIVOTDATA("収入の部",'収支表示（集計）'!$A$4,"収支","収入","科目","05.寄付金")</f>
        <v>150000</v>
      </c>
      <c r="D14" s="43" t="s">
        <v>414</v>
      </c>
      <c r="E14" s="45" t="s">
        <v>248</v>
      </c>
      <c r="F14" s="44">
        <v>10000</v>
      </c>
      <c r="G14" s="44">
        <f>GETPIVOTDATA("支出の部",'収支表示（集計）'!$A$4,"収支","支出","科目","04.活動費④諸経費")</f>
        <v>11149</v>
      </c>
      <c r="H14" s="45"/>
    </row>
    <row r="15" spans="1:8" x14ac:dyDescent="0.15">
      <c r="A15" s="43" t="s">
        <v>249</v>
      </c>
      <c r="B15" s="101">
        <v>40000</v>
      </c>
      <c r="C15" s="101">
        <f>GETPIVOTDATA("収入の部",'収支表示（集計）'!$A$4,"収支","収入","科目","06.募金")</f>
        <v>3887</v>
      </c>
      <c r="D15" s="43" t="s">
        <v>415</v>
      </c>
      <c r="E15" s="45" t="s">
        <v>247</v>
      </c>
      <c r="F15" s="44">
        <v>50000</v>
      </c>
      <c r="G15" s="44">
        <f>GETPIVOTDATA("支出の部",'収支表示（集計）'!$A$4,"収支","支出","科目","05.印刷関係費")</f>
        <v>45480</v>
      </c>
      <c r="H15" s="45"/>
    </row>
    <row r="16" spans="1:8" x14ac:dyDescent="0.15">
      <c r="A16" s="43"/>
      <c r="B16" s="101"/>
      <c r="C16" s="101"/>
      <c r="D16" s="43"/>
      <c r="E16" s="45" t="s">
        <v>246</v>
      </c>
      <c r="F16" s="44">
        <v>50000</v>
      </c>
      <c r="G16" s="44">
        <f>GETPIVOTDATA("支出の部",'収支表示（集計）'!$A$4,"収支","支出","科目","06.備品費")</f>
        <v>8618</v>
      </c>
      <c r="H16" s="45" t="s">
        <v>435</v>
      </c>
    </row>
    <row r="17" spans="1:8" x14ac:dyDescent="0.15">
      <c r="A17" s="43"/>
      <c r="B17" s="101"/>
      <c r="C17" s="101"/>
      <c r="D17" s="43"/>
      <c r="E17" s="45" t="s">
        <v>245</v>
      </c>
      <c r="F17" s="44">
        <v>10000</v>
      </c>
      <c r="G17" s="44">
        <f>GETPIVOTDATA("支出の部",'収支表示（集計）'!$A$4,"収支","支出","科目","07.消耗品")</f>
        <v>42290</v>
      </c>
      <c r="H17" s="45"/>
    </row>
    <row r="18" spans="1:8" x14ac:dyDescent="0.15">
      <c r="A18" s="43"/>
      <c r="B18" s="101"/>
      <c r="C18" s="101"/>
      <c r="D18" s="43"/>
      <c r="E18" s="45" t="s">
        <v>244</v>
      </c>
      <c r="F18" s="44">
        <v>170000</v>
      </c>
      <c r="G18" s="44">
        <f>GETPIVOTDATA("支出の部",'収支表示（集計）'!$A$4,"収支","支出","科目","08.渉外費")</f>
        <v>101095</v>
      </c>
      <c r="H18" s="45" t="s">
        <v>436</v>
      </c>
    </row>
    <row r="19" spans="1:8" x14ac:dyDescent="0.15">
      <c r="A19" s="43"/>
      <c r="B19" s="101"/>
      <c r="C19" s="101"/>
      <c r="D19" s="43"/>
      <c r="E19" s="45" t="s">
        <v>243</v>
      </c>
      <c r="F19" s="44">
        <v>3000</v>
      </c>
      <c r="G19" s="44">
        <f>GETPIVOTDATA("支出の部",'収支表示（集計）'!$A$4,"収支","支出","科目","09.銀行手数料")</f>
        <v>3250</v>
      </c>
      <c r="H19" s="43"/>
    </row>
    <row r="20" spans="1:8" x14ac:dyDescent="0.15">
      <c r="A20" s="43"/>
      <c r="B20" s="101"/>
      <c r="C20" s="101"/>
      <c r="D20" s="43"/>
      <c r="E20" s="45" t="s">
        <v>242</v>
      </c>
      <c r="F20" s="44">
        <v>30000</v>
      </c>
      <c r="G20" s="44">
        <v>0</v>
      </c>
      <c r="H20" s="43"/>
    </row>
    <row r="21" spans="1:8" x14ac:dyDescent="0.15">
      <c r="A21" s="41" t="s">
        <v>241</v>
      </c>
      <c r="B21" s="42">
        <f>B7+B8+B9+B10+B14+B15</f>
        <v>970812</v>
      </c>
      <c r="C21" s="42">
        <f>C7+C8+C9+C10+C14+C15</f>
        <v>938700</v>
      </c>
      <c r="D21" s="41"/>
      <c r="E21" s="41" t="s">
        <v>240</v>
      </c>
      <c r="F21" s="42">
        <f>F7+F8+F9+F10+F15+F16+F17+F18+F19+F20</f>
        <v>1098918</v>
      </c>
      <c r="G21" s="42">
        <f>SUM(G7:G10)+SUM(G15:G20)</f>
        <v>662021</v>
      </c>
      <c r="H21" s="41"/>
    </row>
    <row r="22" spans="1:8" x14ac:dyDescent="0.15">
      <c r="A22" s="41" t="s">
        <v>416</v>
      </c>
      <c r="B22" s="42">
        <v>1442222</v>
      </c>
      <c r="C22" s="42">
        <f>B22</f>
        <v>1442222</v>
      </c>
      <c r="D22" s="41"/>
      <c r="E22" s="41" t="s">
        <v>417</v>
      </c>
      <c r="F22" s="42">
        <f>F23-F21</f>
        <v>1314116</v>
      </c>
      <c r="G22" s="42">
        <f>G23-G21</f>
        <v>1718901</v>
      </c>
      <c r="H22" s="41"/>
    </row>
    <row r="23" spans="1:8" x14ac:dyDescent="0.15">
      <c r="A23" s="41" t="s">
        <v>418</v>
      </c>
      <c r="B23" s="42">
        <f>B21+B22</f>
        <v>2413034</v>
      </c>
      <c r="C23" s="42">
        <f>C21+C22</f>
        <v>2380922</v>
      </c>
      <c r="D23" s="41"/>
      <c r="E23" s="41" t="s">
        <v>419</v>
      </c>
      <c r="F23" s="42">
        <f>B23</f>
        <v>2413034</v>
      </c>
      <c r="G23" s="42">
        <f>C23</f>
        <v>2380922</v>
      </c>
      <c r="H23" s="41"/>
    </row>
    <row r="25" spans="1:8" x14ac:dyDescent="0.45">
      <c r="A25" s="98">
        <v>43953</v>
      </c>
      <c r="B25" s="99"/>
      <c r="C25" s="99"/>
      <c r="D25" s="99"/>
      <c r="E25" s="99"/>
      <c r="F25" s="39"/>
      <c r="G25" s="39"/>
      <c r="H25" s="39"/>
    </row>
    <row r="26" spans="1:8" s="39" customFormat="1" x14ac:dyDescent="0.45">
      <c r="A26" s="100" t="s">
        <v>431</v>
      </c>
      <c r="B26" s="99"/>
      <c r="C26" s="99"/>
      <c r="D26" s="99"/>
      <c r="E26" s="99"/>
    </row>
    <row r="27" spans="1:8" s="39" customFormat="1" x14ac:dyDescent="0.45">
      <c r="A27" s="100"/>
      <c r="B27" s="99" t="s">
        <v>420</v>
      </c>
      <c r="C27" s="99"/>
    </row>
    <row r="28" spans="1:8" s="39" customFormat="1" x14ac:dyDescent="0.45">
      <c r="A28" s="100" t="s">
        <v>421</v>
      </c>
      <c r="B28" s="99" t="s">
        <v>422</v>
      </c>
      <c r="C28" s="99" t="s">
        <v>438</v>
      </c>
    </row>
    <row r="29" spans="1:8" s="39" customFormat="1" x14ac:dyDescent="0.45">
      <c r="A29" s="98">
        <v>43953</v>
      </c>
      <c r="B29" s="99"/>
      <c r="C29" s="99"/>
      <c r="E29" s="99"/>
    </row>
    <row r="30" spans="1:8" s="39" customFormat="1" x14ac:dyDescent="0.45">
      <c r="A30" s="100" t="s">
        <v>432</v>
      </c>
      <c r="B30" s="99"/>
      <c r="C30" s="99"/>
      <c r="E30" s="99"/>
    </row>
    <row r="31" spans="1:8" s="39" customFormat="1" x14ac:dyDescent="0.45">
      <c r="A31" s="100" t="s">
        <v>423</v>
      </c>
      <c r="B31" s="99" t="s">
        <v>424</v>
      </c>
      <c r="C31" s="99" t="s">
        <v>437</v>
      </c>
    </row>
    <row r="32" spans="1:8" s="39" customFormat="1" ht="18.75" customHeight="1" x14ac:dyDescent="0.15">
      <c r="A32" s="40"/>
    </row>
    <row r="33" spans="1:8" s="39" customFormat="1" ht="16.5" customHeight="1" x14ac:dyDescent="0.15">
      <c r="A33" s="38"/>
      <c r="B33" s="38"/>
      <c r="C33" s="38"/>
      <c r="D33" s="38"/>
      <c r="E33" s="38"/>
      <c r="F33" s="38"/>
      <c r="G33" s="38"/>
      <c r="H33" s="38"/>
    </row>
  </sheetData>
  <sheetProtection selectLockedCells="1" selectUnlockedCells="1"/>
  <mergeCells count="3">
    <mergeCell ref="A2:H2"/>
    <mergeCell ref="A5:D5"/>
    <mergeCell ref="E5:H5"/>
  </mergeCells>
  <phoneticPr fontId="2"/>
  <printOptions horizontalCentered="1"/>
  <pageMargins left="0.74803149606299213" right="0.74803149606299213" top="0.39370078740157483" bottom="0.19685039370078741" header="0.31496062992125984" footer="0.31496062992125984"/>
  <pageSetup paperSize="9" firstPageNumber="0" orientation="landscape" horizontalDpi="4294967293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6E3F4-14B9-462F-9D67-0ED5BE3D2A7C}">
  <dimension ref="A1:F22"/>
  <sheetViews>
    <sheetView zoomScale="98" zoomScaleNormal="98" zoomScaleSheetLayoutView="100" workbookViewId="0"/>
  </sheetViews>
  <sheetFormatPr defaultColWidth="13.125" defaultRowHeight="18.75" x14ac:dyDescent="0.15"/>
  <cols>
    <col min="1" max="1" width="17.625" style="38" customWidth="1"/>
    <col min="2" max="2" width="27.625" style="38" customWidth="1"/>
    <col min="3" max="3" width="16.625" style="38" customWidth="1"/>
    <col min="4" max="4" width="17.625" style="38" customWidth="1"/>
    <col min="5" max="5" width="27.625" style="38" customWidth="1"/>
    <col min="6" max="6" width="16.625" style="38" customWidth="1"/>
    <col min="7" max="16384" width="13.125" style="38"/>
  </cols>
  <sheetData>
    <row r="1" spans="1:6" ht="19.5" x14ac:dyDescent="0.15">
      <c r="A1" s="96" t="s">
        <v>239</v>
      </c>
    </row>
    <row r="2" spans="1:6" ht="20.25" x14ac:dyDescent="0.15">
      <c r="A2" s="127" t="s">
        <v>496</v>
      </c>
      <c r="B2" s="127"/>
      <c r="C2" s="127"/>
      <c r="D2" s="127"/>
      <c r="E2" s="127"/>
      <c r="F2" s="127"/>
    </row>
    <row r="3" spans="1:6" x14ac:dyDescent="0.15">
      <c r="A3" s="55"/>
    </row>
    <row r="4" spans="1:6" x14ac:dyDescent="0.15">
      <c r="A4" s="54" t="s">
        <v>497</v>
      </c>
      <c r="F4" s="38" t="s">
        <v>267</v>
      </c>
    </row>
    <row r="5" spans="1:6" x14ac:dyDescent="0.15">
      <c r="A5" s="126" t="s">
        <v>478</v>
      </c>
      <c r="B5" s="126"/>
      <c r="C5" s="126"/>
      <c r="D5" s="126" t="s">
        <v>479</v>
      </c>
      <c r="E5" s="126"/>
      <c r="F5" s="126"/>
    </row>
    <row r="6" spans="1:6" x14ac:dyDescent="0.15">
      <c r="A6" s="126" t="s">
        <v>264</v>
      </c>
      <c r="B6" s="126"/>
      <c r="C6" s="95" t="s">
        <v>480</v>
      </c>
      <c r="D6" s="126" t="s">
        <v>264</v>
      </c>
      <c r="E6" s="126"/>
      <c r="F6" s="95" t="s">
        <v>480</v>
      </c>
    </row>
    <row r="7" spans="1:6" x14ac:dyDescent="0.15">
      <c r="A7" s="50" t="s">
        <v>481</v>
      </c>
      <c r="B7" s="115" t="s">
        <v>482</v>
      </c>
      <c r="C7" s="51">
        <v>1627082</v>
      </c>
      <c r="D7" s="115" t="s">
        <v>483</v>
      </c>
      <c r="E7" s="115" t="s">
        <v>483</v>
      </c>
      <c r="F7" s="51">
        <v>0</v>
      </c>
    </row>
    <row r="8" spans="1:6" x14ac:dyDescent="0.15">
      <c r="A8" s="45"/>
      <c r="B8" s="116" t="s">
        <v>484</v>
      </c>
      <c r="C8" s="44">
        <v>91819</v>
      </c>
      <c r="D8" s="116" t="s">
        <v>485</v>
      </c>
      <c r="E8" s="116" t="s">
        <v>485</v>
      </c>
      <c r="F8" s="44">
        <v>0</v>
      </c>
    </row>
    <row r="9" spans="1:6" x14ac:dyDescent="0.15">
      <c r="A9" s="45"/>
      <c r="B9" s="116" t="s">
        <v>486</v>
      </c>
      <c r="C9" s="44">
        <f>SUM(C7:C8)</f>
        <v>1718901</v>
      </c>
      <c r="D9" s="116" t="s">
        <v>487</v>
      </c>
      <c r="E9" s="116" t="s">
        <v>488</v>
      </c>
      <c r="F9" s="44">
        <v>0</v>
      </c>
    </row>
    <row r="10" spans="1:6" x14ac:dyDescent="0.15">
      <c r="A10" s="45"/>
      <c r="B10" s="45"/>
      <c r="C10" s="44"/>
      <c r="D10" s="117" t="s">
        <v>489</v>
      </c>
      <c r="E10" s="117" t="s">
        <v>490</v>
      </c>
      <c r="F10" s="44">
        <v>0</v>
      </c>
    </row>
    <row r="11" spans="1:6" x14ac:dyDescent="0.15">
      <c r="A11" s="117" t="s">
        <v>491</v>
      </c>
      <c r="B11" s="45" t="s">
        <v>492</v>
      </c>
      <c r="C11" s="44">
        <v>0</v>
      </c>
      <c r="D11" s="45"/>
      <c r="E11" s="45"/>
      <c r="F11" s="44"/>
    </row>
    <row r="12" spans="1:6" x14ac:dyDescent="0.15">
      <c r="A12" s="45"/>
      <c r="B12" s="45" t="s">
        <v>493</v>
      </c>
      <c r="C12" s="44">
        <v>0</v>
      </c>
      <c r="D12" s="45"/>
      <c r="E12" s="45"/>
      <c r="F12" s="44"/>
    </row>
    <row r="13" spans="1:6" x14ac:dyDescent="0.15">
      <c r="A13" s="43"/>
      <c r="B13" s="43"/>
      <c r="C13" s="46"/>
      <c r="D13" s="45"/>
      <c r="E13" s="45"/>
      <c r="F13" s="44"/>
    </row>
    <row r="14" spans="1:6" x14ac:dyDescent="0.15">
      <c r="A14" s="43"/>
      <c r="B14" s="43"/>
      <c r="C14" s="46"/>
      <c r="D14" s="45"/>
      <c r="E14" s="45"/>
      <c r="F14" s="44"/>
    </row>
    <row r="15" spans="1:6" x14ac:dyDescent="0.15">
      <c r="A15" s="43"/>
      <c r="B15" s="43"/>
      <c r="C15" s="46"/>
      <c r="D15" s="45"/>
      <c r="E15" s="45"/>
      <c r="F15" s="44"/>
    </row>
    <row r="16" spans="1:6" x14ac:dyDescent="0.15">
      <c r="A16" s="43"/>
      <c r="B16" s="43"/>
      <c r="C16" s="46"/>
      <c r="D16" s="45" t="s">
        <v>494</v>
      </c>
      <c r="E16" s="45"/>
      <c r="F16" s="44">
        <f>今期決算書!G22</f>
        <v>1718901</v>
      </c>
    </row>
    <row r="17" spans="1:6" x14ac:dyDescent="0.15">
      <c r="A17" s="126" t="s">
        <v>495</v>
      </c>
      <c r="B17" s="126"/>
      <c r="C17" s="42">
        <f>C9+C11+C12</f>
        <v>1718901</v>
      </c>
      <c r="D17" s="126" t="s">
        <v>495</v>
      </c>
      <c r="E17" s="126"/>
      <c r="F17" s="42">
        <f>SUM(F7:F16)</f>
        <v>1718901</v>
      </c>
    </row>
    <row r="19" spans="1:6" x14ac:dyDescent="0.15">
      <c r="A19" s="40"/>
    </row>
    <row r="20" spans="1:6" x14ac:dyDescent="0.15">
      <c r="A20" s="40"/>
      <c r="C20" s="103"/>
    </row>
    <row r="22" spans="1:6" x14ac:dyDescent="0.15">
      <c r="C22" s="57"/>
    </row>
  </sheetData>
  <sheetProtection selectLockedCells="1" selectUnlockedCells="1"/>
  <mergeCells count="7">
    <mergeCell ref="A17:B17"/>
    <mergeCell ref="D17:E17"/>
    <mergeCell ref="A2:F2"/>
    <mergeCell ref="A5:C5"/>
    <mergeCell ref="D5:F5"/>
    <mergeCell ref="A6:B6"/>
    <mergeCell ref="D6:E6"/>
  </mergeCells>
  <phoneticPr fontId="2"/>
  <printOptions horizontalCentered="1"/>
  <pageMargins left="0.74803149606299213" right="0.74803149606299213" top="0.98425196850393704" bottom="0.98425196850393704" header="0.51181102362204722" footer="0.51181102362204722"/>
  <pageSetup paperSize="9" firstPageNumber="0" orientation="landscape" horizontalDpi="4294967293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274C0-EA2A-4256-8279-6F874EE12F8D}">
  <dimension ref="A1:L65"/>
  <sheetViews>
    <sheetView zoomScaleNormal="100" zoomScaleSheetLayoutView="85" workbookViewId="0"/>
  </sheetViews>
  <sheetFormatPr defaultColWidth="13.125" defaultRowHeight="18.75" x14ac:dyDescent="0.15"/>
  <cols>
    <col min="1" max="1" width="27.125" style="38" customWidth="1"/>
    <col min="2" max="4" width="10.625" style="38" customWidth="1"/>
    <col min="5" max="5" width="31.125" style="38" customWidth="1"/>
    <col min="6" max="8" width="11.125" style="38" customWidth="1"/>
    <col min="9" max="16384" width="13.125" style="38"/>
  </cols>
  <sheetData>
    <row r="1" spans="1:8" ht="19.5" x14ac:dyDescent="0.15">
      <c r="A1" s="96" t="s">
        <v>439</v>
      </c>
    </row>
    <row r="2" spans="1:8" ht="20.25" x14ac:dyDescent="0.15">
      <c r="A2" s="128" t="s">
        <v>501</v>
      </c>
      <c r="B2" s="128"/>
      <c r="C2" s="128"/>
      <c r="D2" s="128"/>
      <c r="E2" s="128"/>
      <c r="F2" s="128"/>
      <c r="G2" s="128"/>
      <c r="H2" s="128"/>
    </row>
    <row r="3" spans="1:8" x14ac:dyDescent="0.15">
      <c r="A3" s="102" t="s">
        <v>502</v>
      </c>
      <c r="H3" s="103" t="s">
        <v>440</v>
      </c>
    </row>
    <row r="4" spans="1:8" x14ac:dyDescent="0.15">
      <c r="A4" s="129" t="s">
        <v>441</v>
      </c>
      <c r="B4" s="129"/>
      <c r="C4" s="129"/>
      <c r="D4" s="129"/>
      <c r="E4" s="129" t="s">
        <v>442</v>
      </c>
      <c r="F4" s="129"/>
      <c r="G4" s="129"/>
      <c r="H4" s="129"/>
    </row>
    <row r="5" spans="1:8" x14ac:dyDescent="0.15">
      <c r="A5" s="41" t="s">
        <v>443</v>
      </c>
      <c r="B5" s="41" t="s">
        <v>444</v>
      </c>
      <c r="C5" s="41" t="s">
        <v>445</v>
      </c>
      <c r="D5" s="41" t="s">
        <v>446</v>
      </c>
      <c r="E5" s="41" t="s">
        <v>447</v>
      </c>
      <c r="F5" s="41" t="s">
        <v>448</v>
      </c>
      <c r="G5" s="41" t="s">
        <v>445</v>
      </c>
      <c r="H5" s="41" t="s">
        <v>446</v>
      </c>
    </row>
    <row r="6" spans="1:8" x14ac:dyDescent="0.15">
      <c r="A6" s="52" t="s">
        <v>261</v>
      </c>
      <c r="B6" s="51">
        <f>今期決算書!C7</f>
        <v>500000</v>
      </c>
      <c r="C6" s="51">
        <f>'【行事予算案（入力）】）'!D4</f>
        <v>500000</v>
      </c>
      <c r="D6" s="50" t="s">
        <v>503</v>
      </c>
      <c r="E6" s="50" t="s">
        <v>260</v>
      </c>
      <c r="F6" s="51">
        <f>今期決算書!G7</f>
        <v>31610</v>
      </c>
      <c r="G6" s="51">
        <v>31610</v>
      </c>
      <c r="H6" s="50"/>
    </row>
    <row r="7" spans="1:8" x14ac:dyDescent="0.15">
      <c r="A7" s="45" t="s">
        <v>259</v>
      </c>
      <c r="B7" s="44">
        <f>今期決算書!C8</f>
        <v>130800</v>
      </c>
      <c r="C7" s="44">
        <v>130800</v>
      </c>
      <c r="D7" s="45"/>
      <c r="E7" s="45" t="s">
        <v>258</v>
      </c>
      <c r="F7" s="44">
        <f>今期決算書!G8</f>
        <v>23000</v>
      </c>
      <c r="G7" s="44">
        <v>23000</v>
      </c>
      <c r="H7" s="45"/>
    </row>
    <row r="8" spans="1:8" x14ac:dyDescent="0.15">
      <c r="A8" s="45" t="s">
        <v>257</v>
      </c>
      <c r="B8" s="44">
        <f>今期決算書!C9</f>
        <v>30600</v>
      </c>
      <c r="C8" s="44">
        <f>'【行事予算案（入力）】）'!D8</f>
        <v>40000</v>
      </c>
      <c r="D8" s="45" t="s">
        <v>504</v>
      </c>
      <c r="E8" s="45" t="s">
        <v>256</v>
      </c>
      <c r="F8" s="44">
        <f>今期決算書!G9</f>
        <v>12630</v>
      </c>
      <c r="G8" s="44">
        <v>12630</v>
      </c>
      <c r="H8" s="45"/>
    </row>
    <row r="9" spans="1:8" x14ac:dyDescent="0.15">
      <c r="A9" s="45" t="s">
        <v>255</v>
      </c>
      <c r="B9" s="44">
        <f>今期決算書!C10</f>
        <v>123413</v>
      </c>
      <c r="C9" s="44">
        <f>C10+C11+C12</f>
        <v>84012</v>
      </c>
      <c r="D9" s="45"/>
      <c r="E9" s="45" t="s">
        <v>254</v>
      </c>
      <c r="F9" s="44">
        <f>今期決算書!G10</f>
        <v>394048</v>
      </c>
      <c r="G9" s="44">
        <f>SUM(G10:G13)</f>
        <v>503854</v>
      </c>
      <c r="H9" s="45"/>
    </row>
    <row r="10" spans="1:8" x14ac:dyDescent="0.15">
      <c r="A10" s="45" t="s">
        <v>427</v>
      </c>
      <c r="B10" s="44">
        <f>今期決算書!C11</f>
        <v>51900</v>
      </c>
      <c r="C10" s="44">
        <f>'【行事予算案（入力）】）'!D10</f>
        <v>14000</v>
      </c>
      <c r="D10" s="45" t="s">
        <v>415</v>
      </c>
      <c r="E10" s="45" t="s">
        <v>253</v>
      </c>
      <c r="F10" s="44">
        <f>今期決算書!G11</f>
        <v>325075</v>
      </c>
      <c r="G10" s="44">
        <f>'【行事予算案（入力）】）'!J18</f>
        <v>451000</v>
      </c>
      <c r="H10" s="45" t="s">
        <v>434</v>
      </c>
    </row>
    <row r="11" spans="1:8" x14ac:dyDescent="0.15">
      <c r="A11" s="45" t="s">
        <v>428</v>
      </c>
      <c r="B11" s="44">
        <f>今期決算書!C12</f>
        <v>71500</v>
      </c>
      <c r="C11" s="44">
        <v>70000</v>
      </c>
      <c r="D11" s="45"/>
      <c r="E11" s="45" t="s">
        <v>252</v>
      </c>
      <c r="F11" s="44">
        <f>今期決算書!G12</f>
        <v>33354</v>
      </c>
      <c r="G11" s="44">
        <v>33354</v>
      </c>
      <c r="H11" s="45"/>
    </row>
    <row r="12" spans="1:8" x14ac:dyDescent="0.15">
      <c r="A12" s="45" t="s">
        <v>429</v>
      </c>
      <c r="B12" s="44">
        <f>今期決算書!C13</f>
        <v>13</v>
      </c>
      <c r="C12" s="44">
        <v>12</v>
      </c>
      <c r="D12" s="45" t="s">
        <v>449</v>
      </c>
      <c r="E12" s="45" t="s">
        <v>250</v>
      </c>
      <c r="F12" s="44">
        <f>今期決算書!G13</f>
        <v>24470</v>
      </c>
      <c r="G12" s="44">
        <f>'【行事予算案（入力）】）'!J22</f>
        <v>14000</v>
      </c>
      <c r="H12" s="45" t="s">
        <v>435</v>
      </c>
    </row>
    <row r="13" spans="1:8" x14ac:dyDescent="0.15">
      <c r="A13" s="43" t="s">
        <v>430</v>
      </c>
      <c r="B13" s="44">
        <f>今期決算書!C14</f>
        <v>150000</v>
      </c>
      <c r="C13" s="44">
        <f>'【行事予算案（入力）】）'!D15</f>
        <v>150000</v>
      </c>
      <c r="D13" s="45" t="s">
        <v>433</v>
      </c>
      <c r="E13" s="45" t="s">
        <v>248</v>
      </c>
      <c r="F13" s="44">
        <f>今期決算書!G14</f>
        <v>11149</v>
      </c>
      <c r="G13" s="44">
        <f>'【行事予算案（入力）】）'!J26</f>
        <v>5500</v>
      </c>
      <c r="H13" s="121" t="s">
        <v>518</v>
      </c>
    </row>
    <row r="14" spans="1:8" x14ac:dyDescent="0.15">
      <c r="A14" s="43" t="s">
        <v>249</v>
      </c>
      <c r="B14" s="44">
        <f>今期決算書!C15</f>
        <v>3887</v>
      </c>
      <c r="C14" s="44">
        <v>5000</v>
      </c>
      <c r="D14" s="104"/>
      <c r="E14" s="45" t="s">
        <v>525</v>
      </c>
      <c r="F14" s="44">
        <f>今期決算書!G15</f>
        <v>45480</v>
      </c>
      <c r="G14" s="44">
        <v>50000</v>
      </c>
      <c r="H14" s="45"/>
    </row>
    <row r="15" spans="1:8" x14ac:dyDescent="0.15">
      <c r="A15" s="104"/>
      <c r="B15" s="44"/>
      <c r="C15" s="105"/>
      <c r="D15" s="104"/>
      <c r="E15" s="45" t="s">
        <v>246</v>
      </c>
      <c r="F15" s="44">
        <f>今期決算書!G16</f>
        <v>8618</v>
      </c>
      <c r="G15" s="44">
        <v>10000</v>
      </c>
      <c r="H15" s="45"/>
    </row>
    <row r="16" spans="1:8" x14ac:dyDescent="0.15">
      <c r="A16" s="104"/>
      <c r="B16" s="44"/>
      <c r="C16" s="105"/>
      <c r="D16" s="104"/>
      <c r="E16" s="45" t="s">
        <v>245</v>
      </c>
      <c r="F16" s="44">
        <f>今期決算書!G17</f>
        <v>42290</v>
      </c>
      <c r="G16" s="44">
        <v>50000</v>
      </c>
      <c r="H16" s="104"/>
    </row>
    <row r="17" spans="1:12" x14ac:dyDescent="0.15">
      <c r="A17" s="104"/>
      <c r="B17" s="44"/>
      <c r="C17" s="105"/>
      <c r="D17" s="104"/>
      <c r="E17" s="45" t="s">
        <v>244</v>
      </c>
      <c r="F17" s="44">
        <f>今期決算書!G18</f>
        <v>101095</v>
      </c>
      <c r="G17" s="44">
        <f>'【行事予算案（入力）】）'!J30</f>
        <v>140000</v>
      </c>
      <c r="H17" s="104" t="s">
        <v>520</v>
      </c>
    </row>
    <row r="18" spans="1:12" x14ac:dyDescent="0.15">
      <c r="A18" s="104"/>
      <c r="B18" s="44"/>
      <c r="C18" s="105"/>
      <c r="D18" s="104"/>
      <c r="E18" s="45" t="s">
        <v>243</v>
      </c>
      <c r="F18" s="44">
        <f>今期決算書!G19</f>
        <v>3250</v>
      </c>
      <c r="G18" s="44">
        <v>3250</v>
      </c>
      <c r="H18" s="121"/>
    </row>
    <row r="19" spans="1:12" x14ac:dyDescent="0.15">
      <c r="A19" s="104"/>
      <c r="B19" s="44"/>
      <c r="C19" s="105"/>
      <c r="D19" s="104"/>
      <c r="E19" s="45" t="s">
        <v>242</v>
      </c>
      <c r="F19" s="44">
        <f>今期決算書!G20</f>
        <v>0</v>
      </c>
      <c r="G19" s="44">
        <v>80000</v>
      </c>
      <c r="H19" s="122"/>
    </row>
    <row r="20" spans="1:12" x14ac:dyDescent="0.15">
      <c r="A20" s="41" t="s">
        <v>241</v>
      </c>
      <c r="B20" s="42">
        <f>今期決算書!C21</f>
        <v>938700</v>
      </c>
      <c r="C20" s="42">
        <f>SUM(C6:C9)+C13+C14</f>
        <v>909812</v>
      </c>
      <c r="D20" s="41"/>
      <c r="E20" s="41" t="s">
        <v>240</v>
      </c>
      <c r="F20" s="42">
        <f>今期決算書!G21</f>
        <v>662021</v>
      </c>
      <c r="G20" s="42">
        <f>SUM(G6:G9)+SUM(G14:G19)</f>
        <v>904344</v>
      </c>
      <c r="H20" s="41"/>
    </row>
    <row r="21" spans="1:12" x14ac:dyDescent="0.15">
      <c r="A21" s="41" t="s">
        <v>416</v>
      </c>
      <c r="B21" s="42">
        <f>今期決算書!C22</f>
        <v>1442222</v>
      </c>
      <c r="C21" s="42">
        <f>今期決算書!G22</f>
        <v>1718901</v>
      </c>
      <c r="D21" s="41"/>
      <c r="E21" s="41" t="s">
        <v>417</v>
      </c>
      <c r="F21" s="42">
        <f>今期決算書!G22</f>
        <v>1718901</v>
      </c>
      <c r="G21" s="42">
        <f>G22-G20</f>
        <v>1724369</v>
      </c>
      <c r="H21" s="41"/>
    </row>
    <row r="22" spans="1:12" x14ac:dyDescent="0.15">
      <c r="A22" s="41" t="s">
        <v>418</v>
      </c>
      <c r="B22" s="42">
        <f>SUM(B20:B21)</f>
        <v>2380922</v>
      </c>
      <c r="C22" s="42">
        <f>SUM(C20:C21)</f>
        <v>2628713</v>
      </c>
      <c r="D22" s="41"/>
      <c r="E22" s="41" t="s">
        <v>419</v>
      </c>
      <c r="F22" s="42">
        <f>今期決算書!G23</f>
        <v>2380922</v>
      </c>
      <c r="G22" s="42">
        <f>C22</f>
        <v>2628713</v>
      </c>
      <c r="H22" s="41"/>
    </row>
    <row r="24" spans="1:12" s="39" customFormat="1" x14ac:dyDescent="0.15">
      <c r="A24" s="40"/>
    </row>
    <row r="25" spans="1:12" s="39" customFormat="1" x14ac:dyDescent="0.15">
      <c r="A25" s="40"/>
    </row>
    <row r="26" spans="1:12" s="39" customFormat="1" x14ac:dyDescent="0.15">
      <c r="A26" s="40"/>
      <c r="L26" s="106"/>
    </row>
    <row r="27" spans="1:12" s="39" customFormat="1" ht="19.5" x14ac:dyDescent="0.15">
      <c r="A27" s="107" t="s">
        <v>450</v>
      </c>
      <c r="L27" s="106"/>
    </row>
    <row r="28" spans="1:12" s="39" customFormat="1" x14ac:dyDescent="0.15">
      <c r="A28" s="40"/>
      <c r="L28" s="106"/>
    </row>
    <row r="29" spans="1:12" s="39" customFormat="1" x14ac:dyDescent="0.15">
      <c r="A29" s="40"/>
      <c r="L29" s="106"/>
    </row>
    <row r="30" spans="1:12" s="39" customFormat="1" x14ac:dyDescent="0.15">
      <c r="A30" s="40"/>
      <c r="L30" s="106"/>
    </row>
    <row r="31" spans="1:12" s="39" customFormat="1" x14ac:dyDescent="0.15">
      <c r="A31" s="40"/>
      <c r="L31" s="106"/>
    </row>
    <row r="32" spans="1:12" s="39" customFormat="1" x14ac:dyDescent="0.15">
      <c r="A32" s="40"/>
      <c r="L32" s="106"/>
    </row>
    <row r="33" spans="1:12" s="39" customFormat="1" x14ac:dyDescent="0.15">
      <c r="A33" s="40"/>
      <c r="L33" s="106"/>
    </row>
    <row r="34" spans="1:12" s="39" customFormat="1" x14ac:dyDescent="0.15">
      <c r="A34" s="40"/>
      <c r="L34" s="106"/>
    </row>
    <row r="35" spans="1:12" s="39" customFormat="1" x14ac:dyDescent="0.15">
      <c r="A35" s="40"/>
      <c r="L35" s="106"/>
    </row>
    <row r="36" spans="1:12" s="39" customFormat="1" x14ac:dyDescent="0.15">
      <c r="A36" s="40"/>
    </row>
    <row r="37" spans="1:12" s="39" customFormat="1" x14ac:dyDescent="0.15">
      <c r="A37" s="40"/>
    </row>
    <row r="38" spans="1:12" s="39" customFormat="1" x14ac:dyDescent="0.15">
      <c r="A38" s="40"/>
    </row>
    <row r="39" spans="1:12" s="39" customFormat="1" x14ac:dyDescent="0.15">
      <c r="A39" s="40"/>
    </row>
    <row r="40" spans="1:12" s="39" customFormat="1" x14ac:dyDescent="0.15">
      <c r="A40" s="40"/>
    </row>
    <row r="41" spans="1:12" s="39" customFormat="1" x14ac:dyDescent="0.15">
      <c r="A41" s="40"/>
    </row>
    <row r="42" spans="1:12" s="39" customFormat="1" x14ac:dyDescent="0.15">
      <c r="A42" s="40"/>
    </row>
    <row r="43" spans="1:12" s="39" customFormat="1" x14ac:dyDescent="0.15">
      <c r="A43" s="40"/>
    </row>
    <row r="44" spans="1:12" s="39" customFormat="1" x14ac:dyDescent="0.15">
      <c r="A44" s="40"/>
    </row>
    <row r="45" spans="1:12" s="39" customFormat="1" x14ac:dyDescent="0.15">
      <c r="A45" s="40"/>
    </row>
    <row r="46" spans="1:12" s="39" customFormat="1" x14ac:dyDescent="0.15">
      <c r="A46" s="40"/>
    </row>
    <row r="47" spans="1:12" s="39" customFormat="1" x14ac:dyDescent="0.15">
      <c r="A47" s="40"/>
    </row>
    <row r="48" spans="1:12" s="39" customFormat="1" x14ac:dyDescent="0.15">
      <c r="A48" s="40"/>
    </row>
    <row r="49" spans="1:1" s="39" customFormat="1" x14ac:dyDescent="0.15">
      <c r="A49" s="40"/>
    </row>
    <row r="50" spans="1:1" s="39" customFormat="1" x14ac:dyDescent="0.15">
      <c r="A50" s="40"/>
    </row>
    <row r="51" spans="1:1" s="39" customFormat="1" x14ac:dyDescent="0.15">
      <c r="A51" s="40"/>
    </row>
    <row r="52" spans="1:1" s="39" customFormat="1" x14ac:dyDescent="0.15">
      <c r="A52" s="40"/>
    </row>
    <row r="53" spans="1:1" s="39" customFormat="1" x14ac:dyDescent="0.15">
      <c r="A53" s="40"/>
    </row>
    <row r="54" spans="1:1" s="39" customFormat="1" x14ac:dyDescent="0.15">
      <c r="A54" s="40"/>
    </row>
    <row r="55" spans="1:1" s="39" customFormat="1" x14ac:dyDescent="0.15">
      <c r="A55" s="40"/>
    </row>
    <row r="56" spans="1:1" s="39" customFormat="1" x14ac:dyDescent="0.15">
      <c r="A56" s="40"/>
    </row>
    <row r="57" spans="1:1" s="39" customFormat="1" x14ac:dyDescent="0.15">
      <c r="A57" s="40"/>
    </row>
    <row r="58" spans="1:1" s="39" customFormat="1" x14ac:dyDescent="0.15">
      <c r="A58" s="40"/>
    </row>
    <row r="59" spans="1:1" s="39" customFormat="1" x14ac:dyDescent="0.15">
      <c r="A59" s="40"/>
    </row>
    <row r="60" spans="1:1" s="39" customFormat="1" x14ac:dyDescent="0.15">
      <c r="A60" s="40"/>
    </row>
    <row r="61" spans="1:1" s="39" customFormat="1" x14ac:dyDescent="0.15">
      <c r="A61" s="40"/>
    </row>
    <row r="62" spans="1:1" s="39" customFormat="1" x14ac:dyDescent="0.15">
      <c r="A62" s="40"/>
    </row>
    <row r="63" spans="1:1" s="39" customFormat="1" x14ac:dyDescent="0.15">
      <c r="A63" s="40"/>
    </row>
    <row r="64" spans="1:1" s="39" customFormat="1" x14ac:dyDescent="0.15">
      <c r="A64" s="40"/>
    </row>
    <row r="65" spans="1:8" s="39" customFormat="1" x14ac:dyDescent="0.15">
      <c r="A65" s="38"/>
      <c r="B65" s="38"/>
      <c r="C65" s="38"/>
      <c r="D65" s="38"/>
      <c r="E65" s="38"/>
      <c r="F65" s="38"/>
      <c r="G65" s="38"/>
      <c r="H65" s="38"/>
    </row>
  </sheetData>
  <sheetProtection selectLockedCells="1" selectUnlockedCells="1"/>
  <mergeCells count="3">
    <mergeCell ref="A2:H2"/>
    <mergeCell ref="A4:D4"/>
    <mergeCell ref="E4:H4"/>
  </mergeCells>
  <phoneticPr fontId="2"/>
  <printOptions horizontalCentered="1"/>
  <pageMargins left="0.74803149606299213" right="0.74803149606299213" top="0.98425196850393704" bottom="0.98425196850393704" header="0.51181102362204722" footer="0.51181102362204722"/>
  <pageSetup paperSize="9" firstPageNumber="0" orientation="landscape" horizontalDpi="4294967293" verticalDpi="300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C1DC2-C791-48D0-AE44-CD3EBB43DCA2}">
  <sheetPr>
    <tabColor indexed="45"/>
    <pageSetUpPr fitToPage="1"/>
  </sheetPr>
  <dimension ref="A1:O30"/>
  <sheetViews>
    <sheetView showGridLines="0" zoomScaleNormal="100" zoomScaleSheetLayoutView="100" workbookViewId="0"/>
  </sheetViews>
  <sheetFormatPr defaultColWidth="9" defaultRowHeight="18.75" x14ac:dyDescent="0.15"/>
  <cols>
    <col min="1" max="1" width="4.625" style="38" customWidth="1"/>
    <col min="2" max="2" width="16.5" style="38" customWidth="1"/>
    <col min="3" max="3" width="23.625" style="38" customWidth="1"/>
    <col min="4" max="4" width="9.5" style="38" customWidth="1"/>
    <col min="5" max="5" width="4.375" style="38" customWidth="1"/>
    <col min="6" max="6" width="3.875" style="38" customWidth="1"/>
    <col min="7" max="7" width="4.625" style="38" customWidth="1"/>
    <col min="8" max="8" width="11.125" style="38" bestFit="1" customWidth="1"/>
    <col min="9" max="9" width="22.125" style="38" customWidth="1"/>
    <col min="10" max="10" width="10.875" style="38" customWidth="1"/>
    <col min="11" max="11" width="5.5" style="38" bestFit="1" customWidth="1"/>
    <col min="12" max="12" width="10.875" style="38" customWidth="1"/>
    <col min="13" max="13" width="4.5" style="38" bestFit="1" customWidth="1"/>
    <col min="14" max="14" width="10.875" style="38" customWidth="1"/>
    <col min="15" max="15" width="4.375" style="38" customWidth="1"/>
    <col min="16" max="16384" width="9" style="38"/>
  </cols>
  <sheetData>
    <row r="1" spans="1:15" x14ac:dyDescent="0.15">
      <c r="A1" s="1" t="s">
        <v>451</v>
      </c>
      <c r="G1" s="1" t="s">
        <v>452</v>
      </c>
    </row>
    <row r="2" spans="1:15" x14ac:dyDescent="0.15">
      <c r="A2" s="36"/>
      <c r="B2" s="36"/>
      <c r="C2" s="36"/>
      <c r="D2" s="130"/>
      <c r="E2" s="130"/>
      <c r="F2" s="36"/>
      <c r="G2" s="36"/>
      <c r="H2" s="36"/>
      <c r="I2" s="36"/>
      <c r="J2" s="118" t="s">
        <v>454</v>
      </c>
      <c r="K2" s="119"/>
      <c r="L2" s="119" t="s">
        <v>455</v>
      </c>
      <c r="M2" s="119"/>
      <c r="N2" s="119" t="s">
        <v>456</v>
      </c>
      <c r="O2" s="119"/>
    </row>
    <row r="3" spans="1:15" x14ac:dyDescent="0.15">
      <c r="A3" s="38" t="s">
        <v>503</v>
      </c>
      <c r="B3" s="38" t="s">
        <v>513</v>
      </c>
      <c r="F3" s="36"/>
      <c r="G3" s="38" t="s">
        <v>526</v>
      </c>
      <c r="H3" s="38" t="s">
        <v>457</v>
      </c>
      <c r="I3" s="120" t="s">
        <v>458</v>
      </c>
      <c r="J3" s="57"/>
      <c r="K3" s="57" t="s">
        <v>459</v>
      </c>
      <c r="L3" s="108">
        <v>3716</v>
      </c>
      <c r="M3" s="57" t="s">
        <v>460</v>
      </c>
      <c r="N3" s="57">
        <v>10000</v>
      </c>
      <c r="O3" s="57" t="s">
        <v>461</v>
      </c>
    </row>
    <row r="4" spans="1:15" x14ac:dyDescent="0.15">
      <c r="C4" s="38" t="s">
        <v>498</v>
      </c>
      <c r="D4" s="57">
        <v>500000</v>
      </c>
      <c r="E4" s="57" t="s">
        <v>453</v>
      </c>
      <c r="F4" s="36"/>
      <c r="I4" s="38" t="s">
        <v>463</v>
      </c>
      <c r="J4" s="57">
        <v>10000</v>
      </c>
      <c r="K4" s="57" t="s">
        <v>459</v>
      </c>
      <c r="L4" s="108">
        <v>6724</v>
      </c>
      <c r="M4" s="57" t="s">
        <v>460</v>
      </c>
      <c r="N4" s="57">
        <v>30000</v>
      </c>
      <c r="O4" s="57" t="s">
        <v>461</v>
      </c>
    </row>
    <row r="5" spans="1:15" x14ac:dyDescent="0.15">
      <c r="F5" s="36"/>
      <c r="I5" s="38" t="s">
        <v>515</v>
      </c>
      <c r="J5" s="57">
        <v>130000</v>
      </c>
      <c r="K5" s="57" t="s">
        <v>459</v>
      </c>
      <c r="L5" s="108">
        <v>107145</v>
      </c>
      <c r="M5" s="57" t="s">
        <v>460</v>
      </c>
      <c r="N5" s="57">
        <v>150000</v>
      </c>
      <c r="O5" s="57" t="s">
        <v>461</v>
      </c>
    </row>
    <row r="6" spans="1:15" x14ac:dyDescent="0.15">
      <c r="A6" s="38" t="s">
        <v>504</v>
      </c>
      <c r="B6" s="38" t="s">
        <v>505</v>
      </c>
      <c r="C6" s="38" t="s">
        <v>125</v>
      </c>
      <c r="D6" s="57">
        <v>30000</v>
      </c>
      <c r="E6" s="38" t="s">
        <v>507</v>
      </c>
      <c r="F6" s="36"/>
      <c r="I6" s="38" t="s">
        <v>499</v>
      </c>
      <c r="J6" s="38">
        <v>500</v>
      </c>
      <c r="K6" s="38" t="s">
        <v>459</v>
      </c>
      <c r="L6" s="38">
        <v>440</v>
      </c>
      <c r="M6" s="38" t="s">
        <v>460</v>
      </c>
      <c r="O6" s="38" t="s">
        <v>461</v>
      </c>
    </row>
    <row r="7" spans="1:15" x14ac:dyDescent="0.15">
      <c r="C7" s="113" t="s">
        <v>506</v>
      </c>
      <c r="D7" s="114">
        <v>10000</v>
      </c>
      <c r="E7" s="113" t="s">
        <v>507</v>
      </c>
      <c r="F7" s="36"/>
      <c r="I7" s="120" t="s">
        <v>465</v>
      </c>
      <c r="J7" s="57"/>
      <c r="K7" s="57" t="s">
        <v>459</v>
      </c>
      <c r="L7" s="108">
        <v>7800</v>
      </c>
      <c r="M7" s="57" t="s">
        <v>460</v>
      </c>
      <c r="N7" s="57">
        <v>50000</v>
      </c>
      <c r="O7" s="57" t="s">
        <v>461</v>
      </c>
    </row>
    <row r="8" spans="1:15" x14ac:dyDescent="0.15">
      <c r="C8" s="38" t="s">
        <v>462</v>
      </c>
      <c r="D8" s="57">
        <f>SUM(D6:D7)</f>
        <v>40000</v>
      </c>
      <c r="E8" s="38" t="s">
        <v>507</v>
      </c>
      <c r="F8" s="36"/>
      <c r="I8" s="38" t="s">
        <v>516</v>
      </c>
      <c r="J8" s="57">
        <v>80000</v>
      </c>
      <c r="K8" s="57" t="s">
        <v>459</v>
      </c>
      <c r="L8" s="108">
        <v>0</v>
      </c>
      <c r="M8" s="57" t="s">
        <v>460</v>
      </c>
      <c r="N8" s="57">
        <v>100000</v>
      </c>
      <c r="O8" s="57" t="s">
        <v>461</v>
      </c>
    </row>
    <row r="9" spans="1:15" x14ac:dyDescent="0.15">
      <c r="F9" s="36"/>
      <c r="I9" s="120" t="s">
        <v>466</v>
      </c>
      <c r="J9" s="57"/>
      <c r="K9" s="57" t="s">
        <v>459</v>
      </c>
      <c r="L9" s="108">
        <v>0</v>
      </c>
      <c r="M9" s="57" t="s">
        <v>460</v>
      </c>
      <c r="N9" s="57">
        <v>130000</v>
      </c>
      <c r="O9" s="57" t="s">
        <v>461</v>
      </c>
    </row>
    <row r="10" spans="1:15" x14ac:dyDescent="0.15">
      <c r="A10" s="38" t="s">
        <v>508</v>
      </c>
      <c r="B10" s="38" t="s">
        <v>512</v>
      </c>
      <c r="D10" s="57">
        <v>14000</v>
      </c>
      <c r="E10" s="57" t="s">
        <v>453</v>
      </c>
      <c r="F10" s="36"/>
      <c r="I10" s="38" t="s">
        <v>467</v>
      </c>
      <c r="J10" s="57">
        <v>45000</v>
      </c>
      <c r="K10" s="57" t="s">
        <v>459</v>
      </c>
      <c r="L10" s="108">
        <v>49398</v>
      </c>
      <c r="M10" s="57" t="s">
        <v>460</v>
      </c>
      <c r="N10" s="57">
        <v>10000</v>
      </c>
      <c r="O10" s="57" t="s">
        <v>461</v>
      </c>
    </row>
    <row r="11" spans="1:15" x14ac:dyDescent="0.15">
      <c r="B11" s="38" t="s">
        <v>509</v>
      </c>
      <c r="I11" s="38" t="s">
        <v>468</v>
      </c>
      <c r="J11" s="57">
        <v>60000</v>
      </c>
      <c r="K11" s="57" t="s">
        <v>459</v>
      </c>
      <c r="L11" s="108">
        <v>42395</v>
      </c>
      <c r="M11" s="38" t="s">
        <v>460</v>
      </c>
      <c r="N11" s="57">
        <v>40000</v>
      </c>
      <c r="O11" s="38" t="s">
        <v>461</v>
      </c>
    </row>
    <row r="12" spans="1:15" x14ac:dyDescent="0.15">
      <c r="B12" s="38" t="s">
        <v>510</v>
      </c>
      <c r="F12" s="36"/>
      <c r="I12" s="38" t="s">
        <v>500</v>
      </c>
      <c r="J12" s="57">
        <v>500</v>
      </c>
      <c r="K12" s="57" t="s">
        <v>459</v>
      </c>
      <c r="L12" s="108">
        <v>100</v>
      </c>
      <c r="M12" s="57" t="s">
        <v>460</v>
      </c>
      <c r="N12" s="57"/>
      <c r="O12" s="57" t="s">
        <v>461</v>
      </c>
    </row>
    <row r="13" spans="1:15" x14ac:dyDescent="0.15">
      <c r="F13" s="36"/>
      <c r="I13" s="38" t="s">
        <v>469</v>
      </c>
      <c r="J13" s="57">
        <v>70000</v>
      </c>
      <c r="K13" s="57" t="s">
        <v>459</v>
      </c>
      <c r="L13" s="108">
        <v>61769</v>
      </c>
      <c r="M13" s="57" t="s">
        <v>460</v>
      </c>
      <c r="N13" s="57">
        <v>70000</v>
      </c>
      <c r="O13" s="57" t="s">
        <v>461</v>
      </c>
    </row>
    <row r="14" spans="1:15" x14ac:dyDescent="0.15">
      <c r="A14" s="38" t="s">
        <v>433</v>
      </c>
      <c r="B14" s="38" t="s">
        <v>514</v>
      </c>
      <c r="F14" s="36"/>
      <c r="I14" s="120" t="s">
        <v>470</v>
      </c>
      <c r="J14" s="57"/>
      <c r="K14" s="57" t="s">
        <v>459</v>
      </c>
      <c r="L14" s="108">
        <v>0</v>
      </c>
      <c r="M14" s="57" t="s">
        <v>460</v>
      </c>
      <c r="N14" s="57">
        <v>10000</v>
      </c>
      <c r="O14" s="57" t="s">
        <v>461</v>
      </c>
    </row>
    <row r="15" spans="1:15" x14ac:dyDescent="0.15">
      <c r="C15" s="38" t="s">
        <v>464</v>
      </c>
      <c r="D15" s="57">
        <v>150000</v>
      </c>
      <c r="E15" s="57" t="s">
        <v>453</v>
      </c>
      <c r="F15" s="36"/>
      <c r="I15" s="38" t="s">
        <v>517</v>
      </c>
      <c r="J15" s="57">
        <v>40000</v>
      </c>
      <c r="K15" s="57" t="s">
        <v>459</v>
      </c>
      <c r="L15" s="108">
        <v>42530</v>
      </c>
      <c r="M15" s="57" t="s">
        <v>460</v>
      </c>
      <c r="N15" s="57">
        <v>30000</v>
      </c>
      <c r="O15" s="57" t="s">
        <v>461</v>
      </c>
    </row>
    <row r="16" spans="1:15" x14ac:dyDescent="0.15">
      <c r="F16" s="36"/>
      <c r="I16" s="38" t="s">
        <v>471</v>
      </c>
      <c r="J16" s="57">
        <v>10000</v>
      </c>
      <c r="K16" s="57" t="s">
        <v>459</v>
      </c>
      <c r="L16" s="108">
        <v>3058</v>
      </c>
      <c r="M16" s="57" t="s">
        <v>460</v>
      </c>
      <c r="N16" s="57">
        <v>10000</v>
      </c>
      <c r="O16" s="57" t="s">
        <v>461</v>
      </c>
    </row>
    <row r="17" spans="6:15" x14ac:dyDescent="0.15">
      <c r="F17" s="36"/>
      <c r="I17" s="38" t="s">
        <v>472</v>
      </c>
      <c r="J17" s="57">
        <v>5000</v>
      </c>
      <c r="K17" s="57" t="s">
        <v>459</v>
      </c>
      <c r="L17" s="108">
        <v>0</v>
      </c>
      <c r="M17" s="57" t="s">
        <v>460</v>
      </c>
      <c r="N17" s="57">
        <v>5000</v>
      </c>
      <c r="O17" s="57" t="s">
        <v>461</v>
      </c>
    </row>
    <row r="18" spans="6:15" x14ac:dyDescent="0.15">
      <c r="F18" s="36"/>
      <c r="I18" s="109" t="s">
        <v>473</v>
      </c>
      <c r="J18" s="110">
        <f>SUM(J3:J17)</f>
        <v>451000</v>
      </c>
      <c r="K18" s="110" t="s">
        <v>459</v>
      </c>
      <c r="L18" s="112">
        <f>SUM(L3:L17)</f>
        <v>325075</v>
      </c>
      <c r="M18" s="110" t="s">
        <v>460</v>
      </c>
      <c r="N18" s="110">
        <f>SUM(N3:N17)</f>
        <v>645000</v>
      </c>
      <c r="O18" s="110" t="s">
        <v>461</v>
      </c>
    </row>
    <row r="20" spans="6:15" x14ac:dyDescent="0.15">
      <c r="G20" s="38" t="s">
        <v>511</v>
      </c>
      <c r="H20" s="38" t="s">
        <v>474</v>
      </c>
      <c r="I20" s="38" t="s">
        <v>475</v>
      </c>
      <c r="J20" s="57">
        <v>10000</v>
      </c>
      <c r="K20" s="57" t="s">
        <v>453</v>
      </c>
    </row>
    <row r="21" spans="6:15" x14ac:dyDescent="0.15">
      <c r="I21" s="38" t="s">
        <v>476</v>
      </c>
      <c r="J21" s="57">
        <v>4000</v>
      </c>
      <c r="K21" s="57" t="s">
        <v>453</v>
      </c>
    </row>
    <row r="22" spans="6:15" x14ac:dyDescent="0.15">
      <c r="I22" s="109" t="s">
        <v>473</v>
      </c>
      <c r="J22" s="110">
        <f>SUM(J20:J21)</f>
        <v>14000</v>
      </c>
      <c r="K22" s="109" t="s">
        <v>453</v>
      </c>
    </row>
    <row r="24" spans="6:15" x14ac:dyDescent="0.15">
      <c r="G24" s="38" t="s">
        <v>436</v>
      </c>
      <c r="H24" s="38" t="s">
        <v>521</v>
      </c>
      <c r="I24" s="38" t="s">
        <v>99</v>
      </c>
      <c r="J24" s="57">
        <v>3000</v>
      </c>
      <c r="K24" s="57" t="s">
        <v>453</v>
      </c>
    </row>
    <row r="25" spans="6:15" x14ac:dyDescent="0.15">
      <c r="I25" s="113" t="s">
        <v>522</v>
      </c>
      <c r="J25" s="114">
        <v>2500</v>
      </c>
      <c r="K25" s="114" t="s">
        <v>453</v>
      </c>
    </row>
    <row r="26" spans="6:15" x14ac:dyDescent="0.15">
      <c r="I26" s="38" t="s">
        <v>473</v>
      </c>
      <c r="J26" s="57">
        <f>SUM(J24:J25)</f>
        <v>5500</v>
      </c>
      <c r="K26" s="38" t="s">
        <v>453</v>
      </c>
    </row>
    <row r="27" spans="6:15" x14ac:dyDescent="0.15">
      <c r="H27" s="38" t="s">
        <v>523</v>
      </c>
    </row>
    <row r="28" spans="6:15" x14ac:dyDescent="0.15">
      <c r="H28" s="38" t="s">
        <v>524</v>
      </c>
    </row>
    <row r="30" spans="6:15" x14ac:dyDescent="0.15">
      <c r="G30" s="38" t="s">
        <v>519</v>
      </c>
      <c r="H30" s="38" t="s">
        <v>244</v>
      </c>
      <c r="I30" s="111" t="s">
        <v>477</v>
      </c>
      <c r="J30" s="57">
        <v>140000</v>
      </c>
      <c r="K30" s="38" t="s">
        <v>453</v>
      </c>
    </row>
  </sheetData>
  <sheetProtection selectLockedCells="1" selectUnlockedCells="1"/>
  <mergeCells count="1">
    <mergeCell ref="D2:E2"/>
  </mergeCells>
  <phoneticPr fontId="2"/>
  <pageMargins left="0.74791666666666667" right="0.74791666666666667" top="0.98402777777777772" bottom="0.98402777777777772" header="0.51180555555555551" footer="0.51180555555555551"/>
  <pageSetup paperSize="9" scale="82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5</vt:i4>
      </vt:variant>
    </vt:vector>
  </HeadingPairs>
  <TitlesOfParts>
    <vt:vector size="12" baseType="lpstr">
      <vt:lpstr>手元現金出納帳・銀行預金出納帳</vt:lpstr>
      <vt:lpstr>収支表示（集計）</vt:lpstr>
      <vt:lpstr>予算実績表</vt:lpstr>
      <vt:lpstr>今期決算書</vt:lpstr>
      <vt:lpstr>今期貸借対照表</vt:lpstr>
      <vt:lpstr>次期予算案</vt:lpstr>
      <vt:lpstr>【行事予算案（入力）】）</vt:lpstr>
      <vt:lpstr>手元現金出納帳・銀行預金出納帳!Excel_BuiltIn__FilterDatabase</vt:lpstr>
      <vt:lpstr>今期決算書!Print_Area</vt:lpstr>
      <vt:lpstr>今期貸借対照表!Print_Area</vt:lpstr>
      <vt:lpstr>次期予算案!Print_Area</vt:lpstr>
      <vt:lpstr>手元現金出納帳・銀行預金出納帳!Print_Titles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関根弘二</cp:lastModifiedBy>
  <cp:lastPrinted>2020-05-11T00:11:44Z</cp:lastPrinted>
  <dcterms:created xsi:type="dcterms:W3CDTF">2019-08-31T05:44:13Z</dcterms:created>
  <dcterms:modified xsi:type="dcterms:W3CDTF">2020-05-11T00:12:09Z</dcterms:modified>
</cp:coreProperties>
</file>