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66925"/>
  <mc:AlternateContent xmlns:mc="http://schemas.openxmlformats.org/markup-compatibility/2006">
    <mc:Choice Requires="x15">
      <x15ac:absPath xmlns:x15ac="http://schemas.microsoft.com/office/spreadsheetml/2010/11/ac" url="D:\データ管理総括\データ管理\データ管理(バーム関連)\自治会\3.自治会イベント\3.夏祭り\夏祭り(2019.7.28)\"/>
    </mc:Choice>
  </mc:AlternateContent>
  <xr:revisionPtr revIDLastSave="0" documentId="13_ncr:1_{4D0ECDD0-D2BB-4735-A610-1E82C24C7884}" xr6:coauthVersionLast="43" xr6:coauthVersionMax="43" xr10:uidLastSave="{00000000-0000-0000-0000-000000000000}"/>
  <bookViews>
    <workbookView xWindow="-108" yWindow="-108" windowWidth="23256" windowHeight="12720" xr2:uid="{7501BC28-2E4B-4734-AC70-BE322D3BD40E}"/>
  </bookViews>
  <sheets>
    <sheet name="購入計画(2019年度)" sheetId="1" r:id="rId1"/>
    <sheet name="購入計画詳細(2019年度)" sheetId="4" r:id="rId2"/>
    <sheet name="2018年準備" sheetId="3" r:id="rId3"/>
    <sheet name="2018年振り返り" sheetId="6" r:id="rId4"/>
    <sheet name="2018年使用金額" sheetId="2" r:id="rId5"/>
    <sheet name="餃子の焼き方" sheetId="9" r:id="rId6"/>
    <sheet name="屋台焼きそば" sheetId="8" r:id="rId7"/>
    <sheet name="フランクフルトソーセージの調理" sheetId="7" r:id="rId8"/>
  </sheets>
  <definedNames>
    <definedName name="_xlnm.Print_Area" localSheetId="0">'購入計画(2019年度)'!$B$1:$O$35</definedName>
    <definedName name="_xlnm.Print_Area" localSheetId="1">'購入計画詳細(2019年度)'!$A$4:$I$76</definedName>
    <definedName name="_xlnm.Print_Titles" localSheetId="1">'購入計画詳細(2019年度)'!$4:$5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9" i="1" l="1"/>
  <c r="L6" i="1"/>
  <c r="I25" i="4"/>
  <c r="I13" i="4"/>
  <c r="L8" i="1"/>
  <c r="L7" i="1"/>
  <c r="I19" i="4"/>
  <c r="I18" i="4"/>
  <c r="F60" i="4"/>
  <c r="S56" i="4"/>
  <c r="E56" i="4"/>
  <c r="F56" i="4" s="1"/>
  <c r="I54" i="4"/>
  <c r="I56" i="4"/>
  <c r="I52" i="4"/>
  <c r="D45" i="4"/>
  <c r="F45" i="4" s="1"/>
  <c r="H49" i="4"/>
  <c r="D43" i="4"/>
  <c r="D42" i="4"/>
  <c r="F42" i="4" s="1"/>
  <c r="F68" i="4"/>
  <c r="F69" i="4"/>
  <c r="F67" i="4"/>
  <c r="F66" i="4"/>
  <c r="F65" i="4"/>
  <c r="F64" i="4"/>
  <c r="F61" i="4"/>
  <c r="F59" i="4"/>
  <c r="F58" i="4"/>
  <c r="F55" i="4"/>
  <c r="F54" i="4"/>
  <c r="F52" i="4"/>
  <c r="F46" i="4"/>
  <c r="F47" i="4"/>
  <c r="F43" i="4"/>
  <c r="F41" i="4"/>
  <c r="F40" i="4"/>
  <c r="F39" i="4"/>
  <c r="F38" i="4"/>
  <c r="F33" i="4"/>
  <c r="F34" i="4"/>
  <c r="F35" i="4"/>
  <c r="F36" i="4"/>
  <c r="F37" i="4"/>
  <c r="F29" i="4"/>
  <c r="F30" i="4"/>
  <c r="F31" i="4"/>
  <c r="F32" i="4"/>
  <c r="F28" i="4"/>
  <c r="F26" i="4"/>
  <c r="F25" i="4"/>
  <c r="F24" i="4"/>
  <c r="F23" i="4"/>
  <c r="F22" i="4"/>
  <c r="F21" i="4"/>
  <c r="F20" i="4"/>
  <c r="F19" i="4"/>
  <c r="F18" i="4"/>
  <c r="F16" i="4"/>
  <c r="F17" i="4"/>
  <c r="F15" i="4"/>
  <c r="F14" i="4"/>
  <c r="F13" i="4"/>
  <c r="F7" i="4"/>
  <c r="F8" i="4"/>
  <c r="F9" i="4"/>
  <c r="F10" i="4"/>
  <c r="F11" i="4"/>
  <c r="F12" i="4"/>
  <c r="F6" i="4"/>
  <c r="F44" i="4" l="1"/>
  <c r="I73" i="4"/>
  <c r="N73" i="4"/>
  <c r="O73" i="4"/>
  <c r="E66" i="4" l="1"/>
  <c r="O2" i="1" l="1"/>
  <c r="I77" i="4" l="1"/>
  <c r="E21" i="4"/>
  <c r="D32" i="4"/>
  <c r="D31" i="4"/>
  <c r="G28" i="4"/>
  <c r="O27" i="1"/>
  <c r="O26" i="1"/>
  <c r="O25" i="1"/>
  <c r="O24" i="1"/>
  <c r="O23" i="1"/>
  <c r="F76" i="4" l="1"/>
  <c r="F73" i="4"/>
  <c r="L27" i="1"/>
  <c r="N27" i="1" s="1"/>
  <c r="D66" i="4"/>
  <c r="D65" i="4"/>
  <c r="N26" i="1" s="1"/>
  <c r="I66" i="4"/>
  <c r="I65" i="4"/>
  <c r="I64" i="4"/>
  <c r="I63" i="4"/>
  <c r="F88" i="4"/>
  <c r="I61" i="4"/>
  <c r="N25" i="1"/>
  <c r="F63" i="4"/>
  <c r="N24" i="1" s="1"/>
  <c r="S57" i="4"/>
  <c r="S54" i="4"/>
  <c r="S53" i="4"/>
  <c r="S52" i="4"/>
  <c r="D59" i="4"/>
  <c r="S37" i="4"/>
  <c r="E36" i="4"/>
  <c r="S36" i="4"/>
  <c r="G15" i="4"/>
  <c r="G14" i="4"/>
  <c r="N28" i="1"/>
  <c r="N30" i="1"/>
  <c r="Q6" i="4"/>
  <c r="G6" i="4"/>
  <c r="Q53" i="4" s="1"/>
  <c r="Q29" i="4" l="1"/>
  <c r="Q30" i="4"/>
  <c r="Q31" i="4"/>
  <c r="Q32" i="4"/>
  <c r="Q33" i="4"/>
  <c r="Q34" i="4"/>
  <c r="Q35" i="4"/>
  <c r="Q28" i="4"/>
  <c r="V36" i="4"/>
  <c r="V37" i="4"/>
  <c r="J9" i="1" l="1"/>
  <c r="H9" i="1" l="1"/>
  <c r="H7" i="1"/>
  <c r="H6" i="1"/>
  <c r="D68" i="4" l="1"/>
  <c r="N29" i="1" s="1"/>
  <c r="Q39" i="4"/>
  <c r="O39" i="4"/>
  <c r="L39" i="4"/>
  <c r="G39" i="4"/>
  <c r="E39" i="4" s="1"/>
  <c r="O15" i="4"/>
  <c r="U19" i="4" s="1"/>
  <c r="K8" i="1" s="1"/>
  <c r="Q15" i="4"/>
  <c r="Q14" i="4"/>
  <c r="L14" i="4"/>
  <c r="L18" i="1" l="1"/>
  <c r="R39" i="4"/>
  <c r="S39" i="4" s="1"/>
  <c r="R15" i="4"/>
  <c r="S15" i="4" s="1"/>
  <c r="N18" i="1" l="1"/>
  <c r="M18" i="1"/>
  <c r="L15" i="4"/>
  <c r="E15" i="4"/>
  <c r="D15" i="4"/>
  <c r="V15" i="4" s="1"/>
  <c r="D41" i="4"/>
  <c r="D20" i="4"/>
  <c r="D7" i="4"/>
  <c r="D6" i="4"/>
  <c r="E32" i="1" l="1"/>
  <c r="D10" i="2"/>
  <c r="F75" i="4"/>
  <c r="F74" i="4"/>
  <c r="E58" i="4"/>
  <c r="E57" i="4"/>
  <c r="E22" i="4"/>
  <c r="E23" i="4"/>
  <c r="E24" i="4"/>
  <c r="E54" i="4"/>
  <c r="E17" i="4"/>
  <c r="E16" i="4"/>
  <c r="M14" i="1" l="1"/>
  <c r="N14" i="1" s="1"/>
  <c r="F48" i="4"/>
  <c r="N20" i="1" s="1"/>
  <c r="S29" i="4"/>
  <c r="V29" i="4" s="1"/>
  <c r="S30" i="4"/>
  <c r="V30" i="4" s="1"/>
  <c r="S31" i="4"/>
  <c r="V31" i="4" s="1"/>
  <c r="S32" i="4"/>
  <c r="V32" i="4" s="1"/>
  <c r="S33" i="4"/>
  <c r="V33" i="4" s="1"/>
  <c r="S34" i="4"/>
  <c r="V34" i="4" s="1"/>
  <c r="S35" i="4"/>
  <c r="V35" i="4" s="1"/>
  <c r="S28" i="4"/>
  <c r="V28" i="4" s="1"/>
  <c r="O28" i="4"/>
  <c r="V58" i="4"/>
  <c r="V57" i="4"/>
  <c r="V56" i="4"/>
  <c r="G20" i="4"/>
  <c r="V16" i="4"/>
  <c r="V17" i="4"/>
  <c r="V54" i="4"/>
  <c r="V55" i="4"/>
  <c r="E55" i="4"/>
  <c r="Q20" i="4"/>
  <c r="Q57" i="4" s="1"/>
  <c r="O17" i="4"/>
  <c r="O16" i="4"/>
  <c r="O14" i="4"/>
  <c r="H19" i="4" l="1"/>
  <c r="N8" i="1" s="1"/>
  <c r="V38" i="4"/>
  <c r="N19" i="1"/>
  <c r="F49" i="4"/>
  <c r="V19" i="4"/>
  <c r="W19" i="4" s="1"/>
  <c r="U18" i="4"/>
  <c r="R14" i="4"/>
  <c r="S14" i="4" s="1"/>
  <c r="E14" i="4" s="1"/>
  <c r="R8" i="4"/>
  <c r="R10" i="4"/>
  <c r="V53" i="4"/>
  <c r="E53" i="4"/>
  <c r="E52" i="4"/>
  <c r="V52" i="4"/>
  <c r="R9" i="4"/>
  <c r="R11" i="4"/>
  <c r="R12" i="4"/>
  <c r="S12" i="4" s="1"/>
  <c r="V63" i="4"/>
  <c r="T63" i="4"/>
  <c r="V66" i="4"/>
  <c r="V75" i="4"/>
  <c r="V74" i="4"/>
  <c r="T61" i="4"/>
  <c r="T64" i="4"/>
  <c r="V65" i="4"/>
  <c r="V64" i="4"/>
  <c r="M20" i="4"/>
  <c r="F51" i="4" l="1"/>
  <c r="F71" i="4" s="1"/>
  <c r="F50" i="4"/>
  <c r="F70" i="4" s="1"/>
  <c r="V12" i="4"/>
  <c r="E12" i="4"/>
  <c r="P20" i="4"/>
  <c r="G21" i="4" s="1"/>
  <c r="X20" i="4"/>
  <c r="T24" i="4"/>
  <c r="V24" i="4" s="1"/>
  <c r="T23" i="4"/>
  <c r="V23" i="4" s="1"/>
  <c r="T22" i="4"/>
  <c r="V22" i="4" s="1"/>
  <c r="T21" i="4"/>
  <c r="V21" i="4" s="1"/>
  <c r="D61" i="4"/>
  <c r="X14" i="4"/>
  <c r="R17" i="4"/>
  <c r="R16" i="4"/>
  <c r="K7" i="1"/>
  <c r="N22" i="1" l="1"/>
  <c r="V14" i="4"/>
  <c r="V18" i="4" s="1"/>
  <c r="W18" i="4" s="1"/>
  <c r="T14" i="4"/>
  <c r="N23" i="1"/>
  <c r="H18" i="4"/>
  <c r="V61" i="4"/>
  <c r="O20" i="4"/>
  <c r="N7" i="1" l="1"/>
  <c r="U25" i="4"/>
  <c r="R20" i="4"/>
  <c r="N36" i="4"/>
  <c r="L12" i="4"/>
  <c r="L52" i="4"/>
  <c r="M52" i="4" s="1"/>
  <c r="S11" i="4"/>
  <c r="E11" i="4" s="1"/>
  <c r="AB11" i="4"/>
  <c r="S10" i="4"/>
  <c r="E10" i="4" s="1"/>
  <c r="AB10" i="4"/>
  <c r="S9" i="4"/>
  <c r="AB9" i="4"/>
  <c r="S8" i="4"/>
  <c r="E8" i="4" s="1"/>
  <c r="AB8" i="4"/>
  <c r="AA7" i="4"/>
  <c r="AB7" i="4" s="1"/>
  <c r="O7" i="4" s="1"/>
  <c r="R7" i="4" s="1"/>
  <c r="M6" i="4"/>
  <c r="K6" i="4"/>
  <c r="Z6" i="4"/>
  <c r="R4" i="4" l="1"/>
  <c r="S20" i="4"/>
  <c r="E20" i="4" s="1"/>
  <c r="V9" i="4"/>
  <c r="E9" i="4"/>
  <c r="V11" i="4"/>
  <c r="V10" i="4"/>
  <c r="V8" i="4"/>
  <c r="S7" i="4"/>
  <c r="E7" i="4" s="1"/>
  <c r="AA6" i="4"/>
  <c r="AB6" i="4" s="1"/>
  <c r="V20" i="4" l="1"/>
  <c r="V25" i="4" s="1"/>
  <c r="O6" i="4"/>
  <c r="R6" i="4" s="1"/>
  <c r="S6" i="4" s="1"/>
  <c r="V7" i="4"/>
  <c r="E6" i="4" l="1"/>
  <c r="U13" i="4"/>
  <c r="K6" i="1" s="1"/>
  <c r="V6" i="4"/>
  <c r="V13" i="4" s="1"/>
  <c r="F27" i="4" l="1"/>
  <c r="C11" i="2"/>
  <c r="H13" i="4"/>
  <c r="H25" i="4"/>
  <c r="N9" i="1" l="1"/>
  <c r="N6" i="1"/>
  <c r="W13" i="4"/>
  <c r="V70" i="4"/>
  <c r="W25" i="4"/>
  <c r="V76" i="4"/>
  <c r="N34" i="1" l="1"/>
  <c r="O34" i="1" s="1"/>
  <c r="N33" i="1"/>
  <c r="O33" i="1" s="1"/>
</calcChain>
</file>

<file path=xl/sharedStrings.xml><?xml version="1.0" encoding="utf-8"?>
<sst xmlns="http://schemas.openxmlformats.org/spreadsheetml/2006/main" count="544" uniqueCount="460">
  <si>
    <t>品名</t>
    <rPh sb="0" eb="2">
      <t>ヒンメイ</t>
    </rPh>
    <phoneticPr fontId="1"/>
  </si>
  <si>
    <t xml:space="preserve">焼きそば </t>
    <phoneticPr fontId="1"/>
  </si>
  <si>
    <t>フランクフルト</t>
    <phoneticPr fontId="1"/>
  </si>
  <si>
    <t>つくね</t>
    <phoneticPr fontId="1"/>
  </si>
  <si>
    <t>餃子</t>
    <rPh sb="0" eb="2">
      <t>ギョウザ</t>
    </rPh>
    <phoneticPr fontId="1"/>
  </si>
  <si>
    <t>焼きおにぎり</t>
    <phoneticPr fontId="1"/>
  </si>
  <si>
    <t>乾き物</t>
    <phoneticPr fontId="1"/>
  </si>
  <si>
    <t>お新香</t>
    <phoneticPr fontId="1"/>
  </si>
  <si>
    <t>唐揚げ</t>
    <rPh sb="0" eb="2">
      <t>カラア</t>
    </rPh>
    <phoneticPr fontId="1"/>
  </si>
  <si>
    <t>煮卵</t>
    <rPh sb="0" eb="2">
      <t>ニタマゴ</t>
    </rPh>
    <phoneticPr fontId="1"/>
  </si>
  <si>
    <t>おにぎり</t>
    <phoneticPr fontId="1"/>
  </si>
  <si>
    <t>単価</t>
    <rPh sb="0" eb="2">
      <t>タンカ</t>
    </rPh>
    <phoneticPr fontId="1"/>
  </si>
  <si>
    <t>販売数量</t>
    <rPh sb="0" eb="2">
      <t>ハンバイ</t>
    </rPh>
    <rPh sb="2" eb="4">
      <t>スウリョウ</t>
    </rPh>
    <phoneticPr fontId="1"/>
  </si>
  <si>
    <t>購入数量</t>
    <rPh sb="0" eb="2">
      <t>コウニュウ</t>
    </rPh>
    <rPh sb="2" eb="4">
      <t>スウリョウ</t>
    </rPh>
    <phoneticPr fontId="1"/>
  </si>
  <si>
    <t>米久</t>
    <rPh sb="0" eb="2">
      <t>ヨネキュウ</t>
    </rPh>
    <phoneticPr fontId="1"/>
  </si>
  <si>
    <t>味の素</t>
    <rPh sb="0" eb="1">
      <t>アジ</t>
    </rPh>
    <rPh sb="2" eb="3">
      <t>モト</t>
    </rPh>
    <phoneticPr fontId="1"/>
  </si>
  <si>
    <t>まるちゃん</t>
    <phoneticPr fontId="1"/>
  </si>
  <si>
    <t>冷凍</t>
    <rPh sb="0" eb="2">
      <t>レイトウ</t>
    </rPh>
    <phoneticPr fontId="1"/>
  </si>
  <si>
    <t>冷蔵</t>
    <rPh sb="0" eb="2">
      <t>レイゾウ</t>
    </rPh>
    <phoneticPr fontId="1"/>
  </si>
  <si>
    <t>保存方法</t>
    <rPh sb="0" eb="2">
      <t>ホゾン</t>
    </rPh>
    <rPh sb="2" eb="4">
      <t>ホウホウ</t>
    </rPh>
    <phoneticPr fontId="1"/>
  </si>
  <si>
    <t>焼きそば</t>
    <rPh sb="0" eb="1">
      <t>ヤ</t>
    </rPh>
    <phoneticPr fontId="1"/>
  </si>
  <si>
    <t>キャベツ</t>
    <phoneticPr fontId="1"/>
  </si>
  <si>
    <t>紅ショウガ</t>
    <rPh sb="0" eb="1">
      <t>ベニ</t>
    </rPh>
    <phoneticPr fontId="1"/>
  </si>
  <si>
    <t>フードパック</t>
    <phoneticPr fontId="1"/>
  </si>
  <si>
    <t>割り箸</t>
    <rPh sb="0" eb="1">
      <t>ワ</t>
    </rPh>
    <rPh sb="2" eb="3">
      <t>バシ</t>
    </rPh>
    <phoneticPr fontId="1"/>
  </si>
  <si>
    <t>マスタード</t>
    <phoneticPr fontId="1"/>
  </si>
  <si>
    <t>ケチャップ</t>
    <phoneticPr fontId="1"/>
  </si>
  <si>
    <t>パットレー</t>
    <phoneticPr fontId="1"/>
  </si>
  <si>
    <t>ラー油</t>
    <rPh sb="2" eb="3">
      <t>ユ</t>
    </rPh>
    <phoneticPr fontId="1"/>
  </si>
  <si>
    <t>醬油</t>
    <rPh sb="0" eb="2">
      <t>ショウユ</t>
    </rPh>
    <phoneticPr fontId="1"/>
  </si>
  <si>
    <t>テーブル酢</t>
    <rPh sb="4" eb="5">
      <t>ス</t>
    </rPh>
    <phoneticPr fontId="1"/>
  </si>
  <si>
    <t>113mm×88mm×36mm、透明、嵌合(かんごう)ﾀｲﾌﾟ</t>
    <rPh sb="16" eb="18">
      <t>トウメイ</t>
    </rPh>
    <phoneticPr fontId="1"/>
  </si>
  <si>
    <t>炒め油</t>
    <rPh sb="0" eb="1">
      <t>イタ</t>
    </rPh>
    <rPh sb="2" eb="3">
      <t>アブラ</t>
    </rPh>
    <phoneticPr fontId="1"/>
  </si>
  <si>
    <t>127mm×98mm×30mm、透明、非嵌合(かんごう)ﾀｲﾌﾟ小新</t>
    <rPh sb="16" eb="18">
      <t>トウメイ</t>
    </rPh>
    <rPh sb="19" eb="20">
      <t>ヒ</t>
    </rPh>
    <phoneticPr fontId="1"/>
  </si>
  <si>
    <t>調味小皿</t>
    <rPh sb="0" eb="2">
      <t>チョウミ</t>
    </rPh>
    <rPh sb="2" eb="4">
      <t>コザラ</t>
    </rPh>
    <phoneticPr fontId="1"/>
  </si>
  <si>
    <t>ホイルカップ</t>
  </si>
  <si>
    <t>コップ</t>
    <phoneticPr fontId="1"/>
  </si>
  <si>
    <t>③夏まつり(7/22)</t>
    <rPh sb="1" eb="2">
      <t>ナツ</t>
    </rPh>
    <phoneticPr fontId="7"/>
  </si>
  <si>
    <t>プロパン</t>
  </si>
  <si>
    <t>生ビール</t>
    <rPh sb="0" eb="1">
      <t>ナマ</t>
    </rPh>
    <phoneticPr fontId="7"/>
  </si>
  <si>
    <t>印刷代</t>
    <rPh sb="0" eb="2">
      <t>インサツ</t>
    </rPh>
    <rPh sb="2" eb="3">
      <t>ダイ</t>
    </rPh>
    <phoneticPr fontId="7"/>
  </si>
  <si>
    <t>スイカ</t>
  </si>
  <si>
    <t>雑貨</t>
    <rPh sb="0" eb="2">
      <t>ザッカ</t>
    </rPh>
    <phoneticPr fontId="7"/>
  </si>
  <si>
    <t>食材・景品</t>
    <rPh sb="0" eb="2">
      <t>ショクザイ</t>
    </rPh>
    <rPh sb="3" eb="5">
      <t>ケイヒン</t>
    </rPh>
    <phoneticPr fontId="7"/>
  </si>
  <si>
    <t>食材</t>
    <rPh sb="0" eb="2">
      <t>ショクザイ</t>
    </rPh>
    <phoneticPr fontId="7"/>
  </si>
  <si>
    <t>クオカード</t>
  </si>
  <si>
    <t xml:space="preserve">【事前準備】 </t>
  </si>
  <si>
    <t>（１）飲み物調達</t>
  </si>
  <si>
    <t>①生ビール</t>
  </si>
  <si>
    <t>・ビールサーバ、サーバ用氷、ビール20ℓ×3+10ℓ、コップ100個を酒屋（田野商店）に予約済み。</t>
  </si>
  <si>
    <t>22日11:30に搬入予定。（関根役員）</t>
  </si>
  <si>
    <t>②ソフトドリンク</t>
  </si>
  <si>
    <t>・ライトコーラ、なっちゃん、オランジーナ、お茶を多めに。</t>
  </si>
  <si>
    <t>サイダー、カルピス、CCレモン、午後の紅茶ミルクティーは少なめ。</t>
  </si>
  <si>
    <t>・保冷用の容器の準備。（自治会備品）</t>
  </si>
  <si>
    <t>・アイスコーヒー（1.9ℓ×8本・東京葬祭提供）、透明カップ（30個）、氷、ガムシロップ、ミルク（加藤役員）</t>
  </si>
  <si>
    <t>③氷</t>
  </si>
  <si>
    <t>・ソフトドリンク冷却、ビールサーバ補充用に氷を準備。→（全役員）</t>
  </si>
  <si>
    <t>（２）おつまみ調達</t>
  </si>
  <si>
    <t>①有料おつまみ</t>
  </si>
  <si>
    <t>・焼きそば：60食（12パック、キャベツ４個、揚げ玉、紅しょうが、青のり、粗びき胡椒含む）</t>
  </si>
  <si>
    <t>・つくね：72食（36串（1串に3個）×2セット）、焼き鳥のたれ、七味</t>
  </si>
  <si>
    <t>・フランクフルト：100食（100本、ボイルしてから焼く）、マスタード、ケチャップ</t>
  </si>
  <si>
    <t>→　上記の食材を準備。女性役員にお任せ。</t>
  </si>
  <si>
    <t>②無料おつまみ</t>
  </si>
  <si>
    <t>・焼きおにぎり：150個（10個入り15パック）。（加藤役員）</t>
  </si>
  <si>
    <t>・おしんこ、乾き物の準備。（加藤役員）</t>
  </si>
  <si>
    <t>・スイカ（大3個、内2個はスイカ割りで使用）の準備。（河本役員）</t>
  </si>
  <si>
    <t>③その他</t>
  </si>
  <si>
    <t>・パットトレイ（フランク・つくね用180（既存100、追加80））</t>
  </si>
  <si>
    <t>箸、コップ、お手拭の準備。</t>
  </si>
  <si>
    <t>・焼きそば用のふた付き皿（60枚（既存100））</t>
  </si>
  <si>
    <t>→（加藤役員、小野役員）</t>
  </si>
  <si>
    <t>（３）調理用設備</t>
  </si>
  <si>
    <t>①焼きそば用</t>
  </si>
  <si>
    <t>・鉄板、五徳、レンガ、トングは自治会備品を使用。</t>
  </si>
  <si>
    <t>・プロパン（2口、ホース付き）2kg（1,944円）7/20（金）配達予定。</t>
  </si>
  <si>
    <t>バームルームに保管予定（佐々木役員）。</t>
  </si>
  <si>
    <t>・プロパンボンベはテーブルの脚にロープで結束する。消火器をそばに置く。</t>
  </si>
  <si>
    <t>②つくね用</t>
  </si>
  <si>
    <t>・解凍後レンジでチンして、フライパン（2個）で加熱。カセットコンロ（2台）は自治会備品を使用。</t>
  </si>
  <si>
    <t>③フランクフルト用</t>
  </si>
  <si>
    <t>・ボイルは事前にしておく（バームルーム）</t>
  </si>
  <si>
    <t>・ホットプレート（2台）は自治会備品を使用。</t>
  </si>
  <si>
    <t>→ホットプレートを1台新規購入。（荻原役員）</t>
  </si>
  <si>
    <t>④調理場付近の養生</t>
  </si>
  <si>
    <t>・段ボールを敷く。管理人に用意してもらう。</t>
  </si>
  <si>
    <t>（４）アトラクション関連</t>
  </si>
  <si>
    <t>①ビンゴゲーム</t>
  </si>
  <si>
    <t>・ビンゴゲーム機、ビンゴカード。（河本役員）</t>
  </si>
  <si>
    <t>・賞品（30個程度、予算10,000円）の準備。（加藤役員）</t>
  </si>
  <si>
    <t>・出目記録用の紙。</t>
  </si>
  <si>
    <t>②スイカ割り</t>
  </si>
  <si>
    <t>・バット、目隠しの準備。（河本役員）</t>
  </si>
  <si>
    <t>・段ボールは管理人・ブルーシートは自治会備品を使用。</t>
  </si>
  <si>
    <t>・危険防止のためのコーンとバー準備。（管理人から借用）</t>
  </si>
  <si>
    <t>③スーパーボールすくい</t>
  </si>
  <si>
    <t>・プールの用意。自治会備品（河本役員）。</t>
  </si>
  <si>
    <t>・ポイ50本、スーパーボール150個（50人×3個）の用意（加藤役員、小野役員）。</t>
  </si>
  <si>
    <t>・余ったものはビンゴの景品にまわす。多種多様なボールを許容し、ボールの平均化はしない。</t>
  </si>
  <si>
    <t>・確認表（荻原役員）、記録表（関根役員）</t>
  </si>
  <si>
    <t>・スーパーボールすくい運営概要（スタッフ用資料）（関根役員）</t>
  </si>
  <si>
    <t>サイダー</t>
    <phoneticPr fontId="1"/>
  </si>
  <si>
    <t>カルピス</t>
    <phoneticPr fontId="1"/>
  </si>
  <si>
    <t>CCレモン</t>
    <phoneticPr fontId="1"/>
  </si>
  <si>
    <t>午後の紅茶ミルクティー</t>
    <phoneticPr fontId="1"/>
  </si>
  <si>
    <t>ビールサーバ、サーバ用氷、ビール20ℓ×3+10ℓ</t>
  </si>
  <si>
    <t>容量1</t>
    <rPh sb="0" eb="2">
      <t>ヨウリョウ</t>
    </rPh>
    <phoneticPr fontId="1"/>
  </si>
  <si>
    <t>容量2</t>
    <rPh sb="0" eb="2">
      <t>ヨウリョウ</t>
    </rPh>
    <phoneticPr fontId="1"/>
  </si>
  <si>
    <t>コップ100個を酒屋（田野商店）予約</t>
    <rPh sb="16" eb="18">
      <t>ヨヤク</t>
    </rPh>
    <phoneticPr fontId="1"/>
  </si>
  <si>
    <t>大玉、935ｇ、可食部795g</t>
    <rPh sb="0" eb="2">
      <t>オオダマ</t>
    </rPh>
    <rPh sb="8" eb="11">
      <t>カショクブ</t>
    </rPh>
    <phoneticPr fontId="1"/>
  </si>
  <si>
    <t>オタフク</t>
    <phoneticPr fontId="1"/>
  </si>
  <si>
    <t>今回製作</t>
    <rPh sb="0" eb="2">
      <t>コンカイ</t>
    </rPh>
    <rPh sb="2" eb="4">
      <t>セイサク</t>
    </rPh>
    <phoneticPr fontId="1"/>
  </si>
  <si>
    <t>前回購入　　数量</t>
    <rPh sb="0" eb="2">
      <t>ゼンカイ</t>
    </rPh>
    <rPh sb="2" eb="4">
      <t>コウニュウ</t>
    </rPh>
    <rPh sb="6" eb="8">
      <t>スウリョウ</t>
    </rPh>
    <phoneticPr fontId="1"/>
  </si>
  <si>
    <t>揚げ玉</t>
    <rPh sb="0" eb="1">
      <t>ア</t>
    </rPh>
    <rPh sb="2" eb="3">
      <t>ダマ</t>
    </rPh>
    <phoneticPr fontId="1"/>
  </si>
  <si>
    <t>青のり</t>
    <rPh sb="0" eb="1">
      <t>アオ</t>
    </rPh>
    <phoneticPr fontId="1"/>
  </si>
  <si>
    <t>粗びき胡椒</t>
    <phoneticPr fontId="1"/>
  </si>
  <si>
    <t>製作数</t>
    <rPh sb="0" eb="2">
      <t>セイサク</t>
    </rPh>
    <rPh sb="2" eb="3">
      <t>スウ</t>
    </rPh>
    <phoneticPr fontId="1"/>
  </si>
  <si>
    <t>価格設定</t>
    <rPh sb="0" eb="2">
      <t>カカク</t>
    </rPh>
    <rPh sb="2" eb="4">
      <t>セッテイ</t>
    </rPh>
    <phoneticPr fontId="1"/>
  </si>
  <si>
    <t>数量　　　　（1食当り）</t>
    <rPh sb="0" eb="2">
      <t>スウリョウ</t>
    </rPh>
    <rPh sb="8" eb="10">
      <t>ショクア</t>
    </rPh>
    <phoneticPr fontId="1"/>
  </si>
  <si>
    <t>原価　　　　（1食当り）</t>
    <rPh sb="0" eb="2">
      <t>ゲンカ</t>
    </rPh>
    <rPh sb="8" eb="10">
      <t>ショクア</t>
    </rPh>
    <phoneticPr fontId="1"/>
  </si>
  <si>
    <t>材料費合計</t>
    <rPh sb="0" eb="3">
      <t>ザイリョウヒ</t>
    </rPh>
    <rPh sb="3" eb="5">
      <t>ゴウケイ</t>
    </rPh>
    <phoneticPr fontId="1"/>
  </si>
  <si>
    <t>前回購入　重量</t>
    <rPh sb="0" eb="2">
      <t>ゼンカイ</t>
    </rPh>
    <rPh sb="2" eb="4">
      <t>コウニュウ</t>
    </rPh>
    <rPh sb="5" eb="7">
      <t>ジュウリョウ</t>
    </rPh>
    <phoneticPr fontId="1"/>
  </si>
  <si>
    <t>前回購入　個数</t>
    <rPh sb="0" eb="2">
      <t>ゼンカイ</t>
    </rPh>
    <rPh sb="2" eb="4">
      <t>コウニュウ</t>
    </rPh>
    <rPh sb="5" eb="7">
      <t>コスウ</t>
    </rPh>
    <phoneticPr fontId="1"/>
  </si>
  <si>
    <t>前回購入　　製作</t>
    <rPh sb="0" eb="2">
      <t>ゼンカイ</t>
    </rPh>
    <rPh sb="2" eb="4">
      <t>コウニュウ</t>
    </rPh>
    <rPh sb="6" eb="8">
      <t>セイサク</t>
    </rPh>
    <phoneticPr fontId="1"/>
  </si>
  <si>
    <t xml:space="preserve">日清オイリオ 炒め油 200g </t>
    <phoneticPr fontId="1"/>
  </si>
  <si>
    <t>購入金額</t>
    <rPh sb="0" eb="2">
      <t>コウニュウ</t>
    </rPh>
    <rPh sb="2" eb="4">
      <t>キンガク</t>
    </rPh>
    <phoneticPr fontId="1"/>
  </si>
  <si>
    <t>購買金額</t>
    <rPh sb="0" eb="2">
      <t>コウバイ</t>
    </rPh>
    <rPh sb="2" eb="4">
      <t>キンガク</t>
    </rPh>
    <phoneticPr fontId="1"/>
  </si>
  <si>
    <t>凍ったまま袋から取り出し、フライパンで沸騰したお湯で約12分加熱し、お湯を捨てて焼いてください。</t>
  </si>
  <si>
    <t>送料</t>
    <rPh sb="0" eb="2">
      <t>ソウリョウ</t>
    </rPh>
    <phoneticPr fontId="1"/>
  </si>
  <si>
    <t>ハインツ イエローマスタード 逆さボトル(226g)</t>
    <phoneticPr fontId="1"/>
  </si>
  <si>
    <t>ハインツ トマトケチャップ 逆さボトル(460g)</t>
  </si>
  <si>
    <t>いつでも新鮮 しぼりたて生しょうゆ(酸化を防ぐ密封容器)(450mL)</t>
    <phoneticPr fontId="1"/>
  </si>
  <si>
    <t xml:space="preserve">ミツカン カンタン酢(500mL) </t>
    <phoneticPr fontId="1"/>
  </si>
  <si>
    <t>胡椒</t>
    <rPh sb="0" eb="2">
      <t>コショウ</t>
    </rPh>
    <phoneticPr fontId="1"/>
  </si>
  <si>
    <t xml:space="preserve">S＆B コショー 17g </t>
    <phoneticPr fontId="1"/>
  </si>
  <si>
    <t xml:space="preserve">[冷凍] 味の素 ギョーザ 12個 </t>
  </si>
  <si>
    <t>S&amp;B ラー油(唐辛子入り) 31g</t>
    <phoneticPr fontId="1"/>
  </si>
  <si>
    <t>割らずに使えるOP完封竹丸箸 100膳</t>
    <phoneticPr fontId="1"/>
  </si>
  <si>
    <t>バームの夏祭り(2018)</t>
    <phoneticPr fontId="1"/>
  </si>
  <si>
    <t>使用金額</t>
    <rPh sb="0" eb="2">
      <t>シヨウ</t>
    </rPh>
    <rPh sb="2" eb="4">
      <t>キンガク</t>
    </rPh>
    <phoneticPr fontId="1"/>
  </si>
  <si>
    <t>ソフトドリンク</t>
    <phoneticPr fontId="1"/>
  </si>
  <si>
    <t>プロパン（2口、ホース付き）2kg（1,944円）</t>
    <phoneticPr fontId="1"/>
  </si>
  <si>
    <t>スイカ（大3個、内2個はスイカ割りで使用）の準備</t>
    <phoneticPr fontId="1"/>
  </si>
  <si>
    <t>オランジーナ</t>
    <phoneticPr fontId="1"/>
  </si>
  <si>
    <t>お茶</t>
    <phoneticPr fontId="1"/>
  </si>
  <si>
    <t>容量3</t>
    <rPh sb="0" eb="2">
      <t>ヨウリョウ</t>
    </rPh>
    <phoneticPr fontId="1"/>
  </si>
  <si>
    <t>提供個数</t>
    <rPh sb="0" eb="2">
      <t>テイキョウ</t>
    </rPh>
    <rPh sb="2" eb="4">
      <t>コスウ</t>
    </rPh>
    <phoneticPr fontId="1"/>
  </si>
  <si>
    <t>合計</t>
    <rPh sb="0" eb="2">
      <t>ゴウケイ</t>
    </rPh>
    <phoneticPr fontId="1"/>
  </si>
  <si>
    <t>生ビール</t>
    <rPh sb="0" eb="1">
      <t>ナマ</t>
    </rPh>
    <phoneticPr fontId="1"/>
  </si>
  <si>
    <t>サイン備品</t>
    <rPh sb="3" eb="5">
      <t>ビヒン</t>
    </rPh>
    <phoneticPr fontId="1"/>
  </si>
  <si>
    <t>POPスタンド</t>
    <phoneticPr fontId="1"/>
  </si>
  <si>
    <t>養生テープ他</t>
    <rPh sb="0" eb="2">
      <t>ヨウジョウ</t>
    </rPh>
    <rPh sb="5" eb="6">
      <t>ホカ</t>
    </rPh>
    <phoneticPr fontId="1"/>
  </si>
  <si>
    <t>梱包個数</t>
    <rPh sb="0" eb="2">
      <t>コンポウ</t>
    </rPh>
    <rPh sb="2" eb="4">
      <t>コスウ</t>
    </rPh>
    <phoneticPr fontId="1"/>
  </si>
  <si>
    <t>売上げ数量　　　　(有料券ﾍﾞｰｽ）</t>
    <rPh sb="0" eb="1">
      <t>ウ</t>
    </rPh>
    <rPh sb="1" eb="2">
      <t>ア</t>
    </rPh>
    <rPh sb="3" eb="5">
      <t>スウリョウ</t>
    </rPh>
    <rPh sb="10" eb="12">
      <t>ユウリョウ</t>
    </rPh>
    <rPh sb="12" eb="13">
      <t>ケン</t>
    </rPh>
    <phoneticPr fontId="1"/>
  </si>
  <si>
    <t>送料を含む</t>
    <rPh sb="0" eb="2">
      <t>ソウリョウ</t>
    </rPh>
    <rPh sb="3" eb="4">
      <t>フク</t>
    </rPh>
    <phoneticPr fontId="1"/>
  </si>
  <si>
    <t>→取り混ぜ2ℓペットボトル×25本を準備。（加藤役員）</t>
  </si>
  <si>
    <t>h:90mm×D71mmΦ、225ml、透明</t>
    <rPh sb="20" eb="22">
      <t>トウメイ</t>
    </rPh>
    <phoneticPr fontId="1"/>
  </si>
  <si>
    <t>５．バームの夏まつり振り返り</t>
  </si>
  <si>
    <t>（１）参加実績</t>
  </si>
  <si>
    <t>世帯48、計130名</t>
  </si>
  <si>
    <t>居住者106名（成人63、未成年33、未就学児10）</t>
  </si>
  <si>
    <t>居住者外24名（成人11、未成年12、未就学児1）</t>
  </si>
  <si>
    <t>【参考：前回2017年実績】</t>
  </si>
  <si>
    <t>世帯52、計145名</t>
  </si>
  <si>
    <t>居住者106名（成人70、未成年25、未就学児11）</t>
  </si>
  <si>
    <t>居住者外39名（成人20、未成年14、未就学児5）</t>
  </si>
  <si>
    <t>居住者の参加は昨年同様であったが、居住者外の参加者が減少（-15人）。</t>
  </si>
  <si>
    <t>20180722 出席表夏まつり.xlsx</t>
  </si>
  <si>
    <t>(29.19 KiB) ダウンロード数: 0 回</t>
  </si>
  <si>
    <t>（２）収支</t>
  </si>
  <si>
    <t>総売上　34,800円（入場料17,600円、おつまみ売上17,200円）</t>
  </si>
  <si>
    <t>支出　109,814円（予算：140,000円）</t>
  </si>
  <si>
    <t>総売上　40,200円（入場料20,100円、おつまみ売上20,100円）</t>
  </si>
  <si>
    <t>支出　132,070円</t>
  </si>
  <si>
    <t>20180804第15期決算資料v2.xlsx</t>
  </si>
  <si>
    <t>(74.55 KiB) ダウンロード数: 1 回</t>
  </si>
  <si>
    <t>（３）募金額</t>
  </si>
  <si>
    <t>16,932円。日本赤十字社平成30年7月豪雨災害義援金へ振込。</t>
  </si>
  <si>
    <t>義援金 振替払込請求書兼受領証.pdf</t>
  </si>
  <si>
    <t>(164.99 KiB) ダウンロード数: 0 回</t>
  </si>
  <si>
    <t>（４）振り返り</t>
  </si>
  <si>
    <t>開催　12:05～14:05、受付　11:40～13:30　有料券販売　13:50終了</t>
  </si>
  <si>
    <t>①飲み物について</t>
  </si>
  <si>
    <t>・生ビールが余った。（成人の参加者が減少した為か。昨年比16人減）</t>
  </si>
  <si>
    <t>・「ビール以外はないですか？」（アルコール飲料）と尋ねた方が一人いた。</t>
  </si>
  <si>
    <t>②食べ物について</t>
  </si>
  <si>
    <t>・焼きおにぎりはよかった。</t>
  </si>
  <si>
    <t>・焼きおにぎりをチンするのに、時間がかかった。</t>
  </si>
  <si>
    <t>・おにぎりよりも焼きおにぎりのほうが楽。</t>
  </si>
  <si>
    <t>・お新香は無くなった（少なめにした）。</t>
  </si>
  <si>
    <t>有料おつまみ：</t>
  </si>
  <si>
    <t>・焼きそば：58枚</t>
  </si>
  <si>
    <t>焼きそばのそばはちょうどよかった。キャベツが残った。</t>
  </si>
  <si>
    <t>そばはもう１パック増やしてもいい。</t>
  </si>
  <si>
    <t>・つくね：36枚</t>
  </si>
  <si>
    <t>つくねはおいしかった。ひとくしで量はちょうどいい。</t>
  </si>
  <si>
    <t>券の回収ができておらず、枚数が少なく計上されている可能性あり。</t>
  </si>
  <si>
    <t>・フランクフルト：97枚</t>
  </si>
  <si>
    <t>フランクフルトは量的にちょうどよかった。</t>
  </si>
  <si>
    <t>ケチャップとマスタードがなくなった。ケチャップは買い足した。</t>
  </si>
  <si>
    <t>その他：</t>
  </si>
  <si>
    <t>・冷凍庫の小さいのがほしい。電子レンジを追加でほしい。</t>
  </si>
  <si>
    <t>→　冷凍庫、電子レンジの追加を検討する。（担当　加藤役員）</t>
  </si>
  <si>
    <t>・かき氷を振る舞ってはどうか。衛生面での課題あり。</t>
  </si>
  <si>
    <t>・カセットコンロに不良あり。</t>
  </si>
  <si>
    <t>→　新しいものに買い替える。（担当　荻原役員）</t>
  </si>
  <si>
    <t>③会場設営について</t>
  </si>
  <si>
    <t>・12時行事開始に対し、10時半会場設営開始でちょうどよかった。</t>
  </si>
  <si>
    <t>・酒屋（ビールサーバー）が来るのが遅かった。（例年より開始時間が早かった為）</t>
  </si>
  <si>
    <t>・テント設営もうまくいった。机の配置も丁度よかった。</t>
  </si>
  <si>
    <t>・蚊取り線香の設置を失念した。（蚊がいなかったのが幸いした）</t>
  </si>
  <si>
    <t>・受付に扇風機があったので、書類等が飛びそうだったが、ありがたかった。</t>
  </si>
  <si>
    <t>・模擬店のスタッフが炎天下で大変。日陰をつくるパラソルみたいなものが必要か。</t>
  </si>
  <si>
    <t>④アトラクションについて</t>
  </si>
  <si>
    <t>・スーパーボールすくい</t>
  </si>
  <si>
    <t>- 受付で引換券の順番を誤って渡していた。</t>
  </si>
  <si>
    <t>10番台の次に50番以降の引換券を渡した。</t>
  </si>
  <si>
    <t>- 今回から取った個数を記録して壁に貼り出した。</t>
  </si>
  <si>
    <t>子供は取れた個数の順番を気にしていた。</t>
  </si>
  <si>
    <t>お金払ってでも、もう一回やりたいという子がいた。</t>
  </si>
  <si>
    <t>- 呼び出しのアナウンスの声が聞こえづらかった。</t>
  </si>
  <si>
    <t>- スタッフは最低３人いないと回らない。</t>
  </si>
  <si>
    <t>- 取った個数の成績発表（ベスト5）をしたい。</t>
  </si>
  <si>
    <t>- 残ったボールのビンゴゲームの賞品化ができていなかった。</t>
  </si>
  <si>
    <t>・スイカ割り</t>
  </si>
  <si>
    <t>- スイカは冷えていなかったが、おいしかった。</t>
  </si>
  <si>
    <t>- スイカの切り分けをしていただいたのは、荻原さんのお嬢さんとお友達だった。</t>
  </si>
  <si>
    <t>・ビンゴゲーム</t>
  </si>
  <si>
    <t>- 終盤、景品がさびしくなった。景品の段ボール１箱を出し忘れていた。</t>
  </si>
  <si>
    <t>- 景品を選ぶのに時間がかかっている人がいた。ゲームの進行を遅らせてしまう。景品選択の方法に工夫が必要。</t>
  </si>
  <si>
    <t>- 出目の数字をアナウンスする声は大きな声を出していたが、近所迷惑にならないか心配だった。BGMを止めていたので、声が通った。</t>
  </si>
  <si>
    <t>- アナウンスは女性の声の通る方にやってもらうのがいい。</t>
  </si>
  <si>
    <t>- スタッフは4人必要。</t>
  </si>
  <si>
    <t>⑤前日準備について</t>
  </si>
  <si>
    <t>・食材の準備に男性役員が関われて作業がスムーズに行えた。</t>
  </si>
  <si>
    <t>・当日の役割分担を決めておいたのは良かった。</t>
  </si>
  <si>
    <t>運営スタッフ配置.xlsx</t>
  </si>
  <si>
    <t>(20.76 KiB) ダウンロード数: 2 回</t>
  </si>
  <si>
    <t>・前項に関して、事前案内のサポータの役割を選択できる方式が役に立った。</t>
  </si>
  <si>
    <t>⑥当日の準備について</t>
  </si>
  <si>
    <t>・のぼり旗を立てるなど、細かい作業も分担したほうがいい。</t>
  </si>
  <si>
    <t>・前日駐車禁止していたが、宅配便やエアコン取付業者が来て、「このマンションは停められないのか」と言われた。組合から業者に事前のインフォメーションをしてもらいたい。</t>
  </si>
  <si>
    <t>「イベントのときには2週間前から駐停車できません」と伝える。</t>
  </si>
  <si>
    <t>⑦当日運営について</t>
  </si>
  <si>
    <t>・受付</t>
  </si>
  <si>
    <t>- 食券売りは14:00の5分前に閉めたが、2分前に来た人がいた。</t>
  </si>
  <si>
    <t>→　ちゃんと時間通り（14:00迄）にする。10分前に販売終了するように変更する。</t>
  </si>
  <si>
    <t>- スタッフは最低3人の体制が必要。4人体制がベター。</t>
  </si>
  <si>
    <t>- 受付の配置は今回の形でよかった。</t>
  </si>
  <si>
    <t>【模擬店】</t>
  </si>
  <si>
    <t>・生ビール</t>
  </si>
  <si>
    <t>- ビールが泡しか出なかった。サーバのガス圧の設定か、注ぎ方の問題か。</t>
  </si>
  <si>
    <t>→　2台あるサーバを交互に使用することにより解決できるとのこと。</t>
  </si>
  <si>
    <t>- ビールの樽の交換は1回説明を受ければ誰でもできることがわかった。</t>
  </si>
  <si>
    <t>- 簡単な手順書を作成する。</t>
  </si>
  <si>
    <t>・ソフトドリンク</t>
  </si>
  <si>
    <t>- ソフトドリンクは完売。コーヒーが残った。</t>
  </si>
  <si>
    <t>- サポータの村上さんが担当してくれて助かった。</t>
  </si>
  <si>
    <t>- サイダーが早い時期に売り切れた。昨年は人気がなかったが。</t>
  </si>
  <si>
    <t>・焼きそば</t>
  </si>
  <si>
    <t>- 売り切れた場合の手順がない（焼きそばに限らない）。売り切れは受付で返金する。</t>
  </si>
  <si>
    <t>- サポータの後藤さんと調理作業の交代が助かった。女性サポータの盛り付け作業も良かった。</t>
  </si>
  <si>
    <t>・つくね</t>
  </si>
  <si>
    <t>- 食券が飛びそうだったので、ポケットにしまった。紙コップへの収納を変更する必要あり。</t>
  </si>
  <si>
    <t>- 米久のつくねを使用。</t>
  </si>
  <si>
    <t>- 唐揚げからつくねに変えたのがよかった。</t>
  </si>
  <si>
    <t>熱中症の心配があった中で揚げ物でなくてよかった。</t>
  </si>
  <si>
    <t>- 回を重ねる事によりつくねを認知してもらえるのではないか。</t>
  </si>
  <si>
    <t>つくねのサインを工夫して。</t>
  </si>
  <si>
    <t>【アトラクション】</t>
  </si>
  <si>
    <t>・後藤さん、小川さんのサポートがあったので助かった。</t>
  </si>
  <si>
    <t>【その他】</t>
  </si>
  <si>
    <t>・サポータの田村さんへ当日集合時間のお便りを出してなかった。</t>
  </si>
  <si>
    <t>・募金の話を最後の締めの際に話をした。最初の開会の際に言っておけばよかった。</t>
  </si>
  <si>
    <t>・受付を通らない外部の方が模擬店に入ってくるケースがあった。サインで表示する必要あり。外部の方は居住者のお友達、ご家族のみ参加可能を明示すべき。</t>
  </si>
  <si>
    <t>⑧後始末</t>
  </si>
  <si>
    <t>・終了後の片づけにみなさんに協力いただいた。</t>
  </si>
  <si>
    <t>⑨その他</t>
  </si>
  <si>
    <t>・掲示板より、エレベーターの張り紙を見ることが多い。</t>
  </si>
  <si>
    <t>・一週間前掲示は有効。</t>
  </si>
  <si>
    <t>＜運営をサポートいただいた皆様＞</t>
  </si>
  <si>
    <t>109佐々木さん、116蔵増さん、211荻原さん、307岩本さん、513後藤さん、705村上さん、902小川さん、1108後藤さん、1207小川さん、1304大坂さん</t>
  </si>
  <si>
    <t>＜飛び込みサポータ＞</t>
  </si>
  <si>
    <t>211荻原さん（娘さん、お友達）（スイカ切り分け）</t>
  </si>
  <si>
    <t>＜差し入れいただいたみなさま＞</t>
  </si>
  <si>
    <t>1303鈴木さん、211荻原さん　ビンゴゲームの景品</t>
  </si>
  <si>
    <t>13-1.バームの夏まつり(2018年)振り返りメモ7.22作成.docx</t>
  </si>
  <si>
    <t>(22.51 KiB) ダウンロード数: 1 回</t>
  </si>
  <si>
    <t>焼きおにぎり</t>
    <phoneticPr fontId="1"/>
  </si>
  <si>
    <t>ニチレイ 焼おにぎり 10個入 480g</t>
    <phoneticPr fontId="1"/>
  </si>
  <si>
    <t>適用</t>
    <rPh sb="0" eb="2">
      <t>テキヨウ</t>
    </rPh>
    <phoneticPr fontId="1"/>
  </si>
  <si>
    <t>無料つまみ</t>
  </si>
  <si>
    <t>無料つまみ</t>
    <rPh sb="0" eb="2">
      <t>ムリョウ</t>
    </rPh>
    <phoneticPr fontId="1"/>
  </si>
  <si>
    <t>item</t>
    <phoneticPr fontId="1"/>
  </si>
  <si>
    <t xml:space="preserve">マルちゃん 焼そば 3食 </t>
    <phoneticPr fontId="1"/>
  </si>
  <si>
    <t>国産生姜使用　紅しょうが千切り</t>
    <phoneticPr fontId="1"/>
  </si>
  <si>
    <t>あおさ（粉）２０ｇ入り/青のり/青さ粉　愛知県三河産</t>
  </si>
  <si>
    <t xml:space="preserve">S&amp;B キッチン あらびきコショー 48g </t>
  </si>
  <si>
    <t>まるちゃん</t>
    <phoneticPr fontId="1"/>
  </si>
  <si>
    <t>アサヒ 三ツ矢サイダー 1500ml</t>
  </si>
  <si>
    <t>カルピスウォーター 1.5L</t>
  </si>
  <si>
    <t>キリン 午後の紅茶 ミルクティー 1.5L</t>
  </si>
  <si>
    <t>ライトコーラ</t>
    <phoneticPr fontId="1"/>
  </si>
  <si>
    <t>コカ・コーラ ゼロ 1.5L PET</t>
  </si>
  <si>
    <t>なっちゃん</t>
    <phoneticPr fontId="1"/>
  </si>
  <si>
    <t>オランジーナ 1.2L</t>
  </si>
  <si>
    <t>サントリー なっちゃん! オレンジ 1.5L</t>
  </si>
  <si>
    <t>サントリー CCレモン PET 1.5L</t>
  </si>
  <si>
    <t>お新香（大根）</t>
    <rPh sb="1" eb="3">
      <t>シンコ</t>
    </rPh>
    <rPh sb="4" eb="6">
      <t>ダイコン</t>
    </rPh>
    <phoneticPr fontId="1"/>
  </si>
  <si>
    <t>お新香（野沢菜）</t>
    <rPh sb="1" eb="3">
      <t>シンコ</t>
    </rPh>
    <rPh sb="4" eb="7">
      <t>ノザワナ</t>
    </rPh>
    <phoneticPr fontId="1"/>
  </si>
  <si>
    <t>お新香（キュウリ）</t>
    <rPh sb="1" eb="3">
      <t>シンコ</t>
    </rPh>
    <phoneticPr fontId="1"/>
  </si>
  <si>
    <t>十二代杉ヱ門の漬物 野沢菜本漬け 300g</t>
  </si>
  <si>
    <t>袋菓子（歌舞伎揚げ）</t>
    <rPh sb="0" eb="3">
      <t>フクロガシ</t>
    </rPh>
    <rPh sb="4" eb="7">
      <t>カブキ</t>
    </rPh>
    <rPh sb="7" eb="8">
      <t>ア</t>
    </rPh>
    <phoneticPr fontId="1"/>
  </si>
  <si>
    <t>三幸製菓 三幸の売れ筋セレクション 195g</t>
  </si>
  <si>
    <t>袋菓子（詰め合わせ）</t>
    <rPh sb="0" eb="3">
      <t>フクロガシ</t>
    </rPh>
    <rPh sb="4" eb="5">
      <t>ツ</t>
    </rPh>
    <rPh sb="6" eb="7">
      <t>ア</t>
    </rPh>
    <phoneticPr fontId="1"/>
  </si>
  <si>
    <t>A4判、斜め、クリアー色</t>
    <rPh sb="2" eb="3">
      <t>バン</t>
    </rPh>
    <rPh sb="4" eb="5">
      <t>ナナ</t>
    </rPh>
    <rPh sb="11" eb="12">
      <t>ショク</t>
    </rPh>
    <phoneticPr fontId="1"/>
  </si>
  <si>
    <t>白×2巻、水色×3巻、半透明×2巻</t>
    <rPh sb="0" eb="1">
      <t>シロ</t>
    </rPh>
    <rPh sb="3" eb="4">
      <t>カン</t>
    </rPh>
    <rPh sb="5" eb="7">
      <t>ミズイロ</t>
    </rPh>
    <rPh sb="9" eb="10">
      <t>カン</t>
    </rPh>
    <rPh sb="11" eb="14">
      <t>ハントウメイ</t>
    </rPh>
    <rPh sb="16" eb="17">
      <t>カン</t>
    </rPh>
    <phoneticPr fontId="1"/>
  </si>
  <si>
    <t>乾き物合計</t>
    <rPh sb="0" eb="1">
      <t>カワ</t>
    </rPh>
    <rPh sb="2" eb="3">
      <t>モノ</t>
    </rPh>
    <rPh sb="3" eb="5">
      <t>ゴウケイ</t>
    </rPh>
    <phoneticPr fontId="1"/>
  </si>
  <si>
    <t>お新香合計</t>
    <rPh sb="1" eb="3">
      <t>シンコ</t>
    </rPh>
    <rPh sb="3" eb="5">
      <t>ゴウケイ</t>
    </rPh>
    <phoneticPr fontId="1"/>
  </si>
  <si>
    <t>東海漬物 きゅうりのキューちゃん 100g</t>
    <phoneticPr fontId="1"/>
  </si>
  <si>
    <t>備品購入</t>
    <rPh sb="0" eb="2">
      <t>ビヒン</t>
    </rPh>
    <rPh sb="2" eb="4">
      <t>コウニュウ</t>
    </rPh>
    <phoneticPr fontId="1"/>
  </si>
  <si>
    <t>●</t>
    <phoneticPr fontId="1"/>
  </si>
  <si>
    <t>有料つまみ</t>
    <rPh sb="0" eb="2">
      <t>ユウリョウ</t>
    </rPh>
    <phoneticPr fontId="1"/>
  </si>
  <si>
    <t>袋菓子（その他）</t>
    <rPh sb="0" eb="3">
      <t>フクロガシ</t>
    </rPh>
    <rPh sb="6" eb="7">
      <t>タ</t>
    </rPh>
    <phoneticPr fontId="1"/>
  </si>
  <si>
    <t>消耗備品</t>
    <rPh sb="0" eb="2">
      <t>ショウモウ</t>
    </rPh>
    <rPh sb="2" eb="4">
      <t>ビヒン</t>
    </rPh>
    <phoneticPr fontId="1"/>
  </si>
  <si>
    <t>年度予算</t>
    <rPh sb="0" eb="2">
      <t>ネンド</t>
    </rPh>
    <rPh sb="2" eb="4">
      <t>ヨサン</t>
    </rPh>
    <phoneticPr fontId="1"/>
  </si>
  <si>
    <t>フランクフルト</t>
  </si>
  <si>
    <t>焼きそば用</t>
    <rPh sb="0" eb="1">
      <t>ヤ</t>
    </rPh>
    <rPh sb="4" eb="5">
      <t>ヨウ</t>
    </rPh>
    <phoneticPr fontId="1"/>
  </si>
  <si>
    <t>餃子</t>
    <rPh sb="0" eb="2">
      <t>ギョウザ</t>
    </rPh>
    <phoneticPr fontId="1"/>
  </si>
  <si>
    <t>たけし君　ゆず味（450ｇ）</t>
    <phoneticPr fontId="1"/>
  </si>
  <si>
    <t>フランクフルト（米久）</t>
    <rPh sb="8" eb="10">
      <t>ヨネキュウ</t>
    </rPh>
    <phoneticPr fontId="1"/>
  </si>
  <si>
    <t>材料、薬味、ﾄｯﾋﾟﾝｸを含む</t>
    <rPh sb="0" eb="2">
      <t>ザイリョウ</t>
    </rPh>
    <rPh sb="3" eb="5">
      <t>ヤクミ</t>
    </rPh>
    <rPh sb="13" eb="14">
      <t>フク</t>
    </rPh>
    <phoneticPr fontId="1"/>
  </si>
  <si>
    <t>氷</t>
    <rPh sb="0" eb="1">
      <t>コオリ</t>
    </rPh>
    <phoneticPr fontId="1"/>
  </si>
  <si>
    <t>2kg</t>
    <phoneticPr fontId="1"/>
  </si>
  <si>
    <t>フランクフルト（オーケー）</t>
    <phoneticPr fontId="1"/>
  </si>
  <si>
    <t>フランクフルト（米久）使用</t>
    <rPh sb="8" eb="10">
      <t>ヨネキュウ</t>
    </rPh>
    <rPh sb="11" eb="13">
      <t>シヨウ</t>
    </rPh>
    <phoneticPr fontId="1"/>
  </si>
  <si>
    <t>フランクフルト（オーケー）使用</t>
    <rPh sb="13" eb="15">
      <t>シヨウ</t>
    </rPh>
    <phoneticPr fontId="1"/>
  </si>
  <si>
    <t>容器他</t>
    <rPh sb="0" eb="2">
      <t>ヨウキ</t>
    </rPh>
    <rPh sb="2" eb="3">
      <t>ホカ</t>
    </rPh>
    <phoneticPr fontId="1"/>
  </si>
  <si>
    <t>予算額</t>
    <rPh sb="0" eb="3">
      <t>ヨサンガク</t>
    </rPh>
    <phoneticPr fontId="1"/>
  </si>
  <si>
    <t>スーパーボール</t>
    <phoneticPr fontId="1"/>
  </si>
  <si>
    <t>100人分</t>
    <rPh sb="3" eb="4">
      <t>ニン</t>
    </rPh>
    <rPh sb="4" eb="5">
      <t>ブン</t>
    </rPh>
    <phoneticPr fontId="1"/>
  </si>
  <si>
    <t>ビンゴゲーム</t>
    <phoneticPr fontId="1"/>
  </si>
  <si>
    <t>ビンゴカード、景品</t>
    <rPh sb="7" eb="9">
      <t>ケイヒン</t>
    </rPh>
    <phoneticPr fontId="1"/>
  </si>
  <si>
    <t>その他</t>
    <rPh sb="2" eb="3">
      <t>タ</t>
    </rPh>
    <phoneticPr fontId="1"/>
  </si>
  <si>
    <t>蚊取り線香</t>
    <rPh sb="0" eb="2">
      <t>カト</t>
    </rPh>
    <rPh sb="3" eb="5">
      <t>センコウ</t>
    </rPh>
    <phoneticPr fontId="1"/>
  </si>
  <si>
    <t>予定使用金額(フランクフルト(米久)）</t>
    <rPh sb="0" eb="2">
      <t>ヨテイ</t>
    </rPh>
    <rPh sb="2" eb="4">
      <t>シヨウ</t>
    </rPh>
    <rPh sb="4" eb="6">
      <t>キンガク</t>
    </rPh>
    <rPh sb="15" eb="17">
      <t>ヨネキュウ</t>
    </rPh>
    <phoneticPr fontId="1"/>
  </si>
  <si>
    <t>無料ソフトドリンク</t>
    <phoneticPr fontId="1"/>
  </si>
  <si>
    <t>まずは基本の焼き方、茹で方を教えてもらいました。美味しく食べるには、どちらも『ゆっくりと温めていく』ことがポイントです！</t>
  </si>
  <si>
    <t>「ソーセージそのものの味や香りを楽しみたいなら、茹でて、パリッとした食感と肉汁を堪能したいなら焼いて食べるのがいいですね」</t>
  </si>
  <si>
    <t>【茹でる】80℃くらいの湯でゆっくりと</t>
  </si>
  <si>
    <t>80℃くらいの湯でゆっくり茹でる。親指程度の太さのウインナーソーセージ（直径20㎜未満の羊腸を使用）なら4～5分、フランクフルトソーセージ（直径36㎜未満の豚腸を使用）なら8分くらいが茹で時間の目安。</t>
  </si>
  <si>
    <t>「こうするとソーセージの中までしっかり温まり、パリッと張りがあり、プリッと美味しい食感に仕上がります。高い温度でグラグラ茹でると、ソーセージが破裂して、せっかくのジューシーな肉汁が茹で汁に流れ出て台無しになりますよ！」</t>
  </si>
  <si>
    <t>【焼く】フライパンの上で転がしながらじっくりと</t>
  </si>
  <si>
    <t>テフロン加工のフライパンに薄く油を敷き、ソーセージを並べ、弱火で焼く。フライパンをゆすって、ソーセージを転がして全体をじっくりと加熱する。羊腸のソーセージなら4～5分、豚腸のソーセージなら8分くらいが焼き時間の目安。</t>
  </si>
  <si>
    <t>味付けはせずシンプルにそのまま食べるのもいいですが、ソーセージの美味しさをさらに楽しむレシピを2つ教えてもらいました。</t>
  </si>
  <si>
    <t>ソーセージにはカレーディップ！ これがドイツの定番</t>
  </si>
  <si>
    <t>「『ソーセージにはケチャップとマスタード！』という固定概念は日本だけ。ドイツでは、カレーディップが圧倒的に人気なんです。ピリッと辛くて、まったりとしたコクが後引く味。いつものソーセージが抜群に美味しくなります」</t>
  </si>
  <si>
    <t>詳しい材料（作りやすい分量）</t>
  </si>
  <si>
    <t>マヨネーズ…大さじ1/2カップ弱（100g）</t>
  </si>
  <si>
    <t>トマトケチャップ…大さじ4（60g）</t>
  </si>
  <si>
    <t>カレー粉…大さじ2と1/3（15ｇ）</t>
  </si>
  <si>
    <t>生クリーム…大さじ2（30ｇ）</t>
  </si>
  <si>
    <t>肉のうまみを引き立てる香草＆ガーリックバターソテー</t>
  </si>
  <si>
    <t>続いては、香草とガーリックバターソテー。</t>
  </si>
  <si>
    <t>「ソーセージは単体で、ただ焼くのではなく、香りのいいものを一緒に焼くと、グッと美味しくなります。バターでコクを出し、香りのいいにんにく、香草をたっぷり加えましょう。ソテーして染み出た肉汁と混ざって、格段に美味しいソースになりますよ」</t>
  </si>
  <si>
    <t>＜材料＞（ソーセージ　200gに対して）</t>
  </si>
  <si>
    <t>バター……大さじ1と1/2</t>
  </si>
  <si>
    <t>にんにく（薄切り）……1片分</t>
  </si>
  <si>
    <t>白ワイン……1/4カップ</t>
  </si>
  <si>
    <t>エシャロット、パセリ（各みじん切り）……各大さじ１強</t>
  </si>
  <si>
    <t>①フライパンにバターを入れ中火で熱する。バターが溶けたら弱火にして、にんにくを加えて香りがするまでさらに加熱。</t>
  </si>
  <si>
    <t>②   火を中火にしてソーセージを入れて、全体をじっくり焼きつけ、焼き色をつける。</t>
  </si>
  <si>
    <t>③   焼き色が付いたら白ワインを加え、すぐに蓋をして弱火で5分蒸し焼きにする。</t>
  </si>
  <si>
    <t>④   最後にフライパンの空いたところにエシャロットとパセリのみじん切りを入れて香りがするまで炒める。</t>
  </si>
  <si>
    <t>これで、ソーセージの香草＆ガーリックバターソテーが完成！</t>
  </si>
  <si>
    <t>焼き×蒸しの工程で、肉のうまみをギュッギュッとソーセージに閉じ込めます。さらに食欲そそる香草ソースが絡んで、なんとも贅沢な味！ いつものソーセージをワンランク上の味に仕上げるナイスアイデア、いただきました！</t>
  </si>
  <si>
    <t>今回ソーセージのアレンジレシピを教えてくれた神谷英生シェフ。</t>
  </si>
  <si>
    <t>フレンチデリカテッセン カミヤ</t>
  </si>
  <si>
    <t>目黒のフレンチレストラン「ラ・ブーシェリー・デュ・ブッパ」のデリ専門店。自家製ソーセージやサラミ、生ハムなどのシャルキュトリー（肉加工品）と熟成ジビエ肉をテイクアウトできます。</t>
  </si>
  <si>
    <t>焼きそばはべちゃっとしがち。</t>
  </si>
  <si>
    <t>屋台の味を家で再現する方法を</t>
  </si>
  <si>
    <t>「神保町やきそばみかさ」の店主の中田さんに</t>
  </si>
  <si>
    <t>教えてもらいました。</t>
  </si>
  <si>
    <t>『材料</t>
  </si>
  <si>
    <t>市販の焼きそば（添付ソース）　1食分</t>
  </si>
  <si>
    <t>削り粉（魚粉）　大さじ1/2</t>
  </si>
  <si>
    <t>豚肉（バラ薄切り）　2～3枚程度</t>
  </si>
  <si>
    <t>キャベツ　70g目安</t>
  </si>
  <si>
    <t>もやし　70g目安</t>
  </si>
  <si>
    <t>ラード　小さじ1</t>
  </si>
  <si>
    <t>『作り方』</t>
  </si>
  <si>
    <t>１．焼きそば麺を耐熱皿にあけ、</t>
  </si>
  <si>
    <t>ラップをせずにレンジで1分加熱する。</t>
  </si>
  <si>
    <t>２．①の麺をボウルに入れ、粉末ソースを</t>
  </si>
  <si>
    <t>入れて混ぜる。</t>
  </si>
  <si>
    <t>３．②にさらに削り粉（魚粉）をまぶす。</t>
  </si>
  <si>
    <t>４．フライパンにラードを入れ強火で熱し、</t>
  </si>
  <si>
    <t>豚肉を焦げ目がでるぐらいまで炒める。</t>
  </si>
  <si>
    <t>５．④にさらに3cmほどに切ったキャベツ、</t>
  </si>
  <si>
    <t>もやしを加え30秒ほど炒める。</t>
  </si>
  <si>
    <t>※ずっと強火で炒める</t>
  </si>
  <si>
    <t>４．⑤に②の麺を加えて絡ませるように炒め</t>
  </si>
  <si>
    <t>麺に火が通ったらできあがり！</t>
  </si>
  <si>
    <t>※野菜の水分だけで炒めるので</t>
  </si>
  <si>
    <t>水はつかわない</t>
  </si>
  <si>
    <t>ひと品目は、マヨネーズ、カレー粉、ケチャップ、生クリームを混ぜるだけのカレーディップ。</t>
    <phoneticPr fontId="1"/>
  </si>
  <si>
    <t>1. 火を付けずにフライパンに油を大さじ3いれる</t>
  </si>
  <si>
    <t>2. 火をつけないまま、冷凍餃子を油をつけながら並べる</t>
  </si>
  <si>
    <t>3. 火をつけて強火で熱する</t>
  </si>
  <si>
    <t>4. すぐに水かお湯を、10~15個に対して１５０ｃｃくらいを回しいれる</t>
  </si>
  <si>
    <t>5. すぐにふたをして、強火で4分加熱する</t>
  </si>
  <si>
    <t>6. 4分経ったらふたを開け、水が泡立ってきたら中火にして2分加熱する</t>
  </si>
  <si>
    <t>7. 2分くらいすると水がなくなってくるので、餃子の周りに油を適量回しいれる</t>
  </si>
  <si>
    <t>8. 水が残り少なくなったら弱火にし、1分加熱する</t>
  </si>
  <si>
    <t>9. 1分経ったら火を止め、お皿に移す</t>
  </si>
  <si>
    <t>絶対焦がさない餃子の焼き方</t>
  </si>
  <si>
    <t>フランクフルトソーセージ（オーケー）</t>
    <phoneticPr fontId="1"/>
  </si>
  <si>
    <t>フランクフルトソーセージ（米久）</t>
    <rPh sb="13" eb="15">
      <t>ヨネキュウ</t>
    </rPh>
    <phoneticPr fontId="1"/>
  </si>
  <si>
    <t>材料、薬味を含む</t>
    <rPh sb="0" eb="2">
      <t>ザイリョウ</t>
    </rPh>
    <rPh sb="3" eb="5">
      <t>ヤクミ</t>
    </rPh>
    <rPh sb="6" eb="7">
      <t>フク</t>
    </rPh>
    <phoneticPr fontId="1"/>
  </si>
  <si>
    <t>氷を含む</t>
    <rPh sb="0" eb="1">
      <t>コオリ</t>
    </rPh>
    <rPh sb="2" eb="3">
      <t>フク</t>
    </rPh>
    <phoneticPr fontId="1"/>
  </si>
  <si>
    <t>予定使用金額(フランクフルト(ｵｰｹｰ)）</t>
    <rPh sb="0" eb="2">
      <t>ヨテイ</t>
    </rPh>
    <rPh sb="2" eb="4">
      <t>シヨウ</t>
    </rPh>
    <rPh sb="4" eb="6">
      <t>キンガク</t>
    </rPh>
    <phoneticPr fontId="1"/>
  </si>
  <si>
    <t>バームの夏祭り(2019)購入計画</t>
    <rPh sb="13" eb="15">
      <t>コウニュウ</t>
    </rPh>
    <rPh sb="15" eb="17">
      <t>ケイカク</t>
    </rPh>
    <phoneticPr fontId="1"/>
  </si>
  <si>
    <t>材料名</t>
    <rPh sb="0" eb="3">
      <t>ザイリョウメイ</t>
    </rPh>
    <phoneticPr fontId="1"/>
  </si>
  <si>
    <t>詳細</t>
    <rPh sb="0" eb="2">
      <t>ショウサイ</t>
    </rPh>
    <phoneticPr fontId="1"/>
  </si>
  <si>
    <t>⑤</t>
    <phoneticPr fontId="1"/>
  </si>
  <si>
    <t>⑥</t>
    <phoneticPr fontId="1"/>
  </si>
  <si>
    <t>⑦</t>
    <phoneticPr fontId="1"/>
  </si>
  <si>
    <t>⑧</t>
    <phoneticPr fontId="1"/>
  </si>
  <si>
    <t>⑨</t>
    <phoneticPr fontId="1"/>
  </si>
  <si>
    <t>⑩</t>
    <phoneticPr fontId="1"/>
  </si>
  <si>
    <t>⑪</t>
    <phoneticPr fontId="1"/>
  </si>
  <si>
    <t>⑫</t>
    <phoneticPr fontId="1"/>
  </si>
  <si>
    <t>①～⑫</t>
    <phoneticPr fontId="1"/>
  </si>
  <si>
    <t>材料費総合計 ①＋②＋③</t>
    <rPh sb="0" eb="3">
      <t>ザイリョウヒ</t>
    </rPh>
    <rPh sb="3" eb="4">
      <t>ソウ</t>
    </rPh>
    <rPh sb="4" eb="6">
      <t>ゴウケイ</t>
    </rPh>
    <phoneticPr fontId="1"/>
  </si>
  <si>
    <r>
      <t>有料つまみ合計</t>
    </r>
    <r>
      <rPr>
        <b/>
        <sz val="14"/>
        <color theme="1"/>
        <rFont val="メイリオ"/>
        <family val="3"/>
        <charset val="128"/>
      </rPr>
      <t>　①</t>
    </r>
    <rPh sb="0" eb="2">
      <t>ユウリョウ</t>
    </rPh>
    <rPh sb="5" eb="7">
      <t>ゴウケイ</t>
    </rPh>
    <phoneticPr fontId="1"/>
  </si>
  <si>
    <r>
      <t>飲み物合計</t>
    </r>
    <r>
      <rPr>
        <b/>
        <sz val="14"/>
        <color theme="1"/>
        <rFont val="メイリオ"/>
        <family val="3"/>
        <charset val="128"/>
      </rPr>
      <t>　②</t>
    </r>
    <rPh sb="0" eb="1">
      <t>ノ</t>
    </rPh>
    <rPh sb="2" eb="3">
      <t>モノ</t>
    </rPh>
    <rPh sb="3" eb="5">
      <t>ゴウケイ</t>
    </rPh>
    <phoneticPr fontId="1"/>
  </si>
  <si>
    <r>
      <t>無料つまみ合計</t>
    </r>
    <r>
      <rPr>
        <b/>
        <sz val="14"/>
        <color theme="1"/>
        <rFont val="メイリオ"/>
        <family val="3"/>
        <charset val="128"/>
      </rPr>
      <t>　③</t>
    </r>
    <rPh sb="0" eb="2">
      <t>ムリョウ</t>
    </rPh>
    <rPh sb="5" eb="7">
      <t>ゴウケイ</t>
    </rPh>
    <phoneticPr fontId="1"/>
  </si>
  <si>
    <r>
      <t>容器他合計　</t>
    </r>
    <r>
      <rPr>
        <b/>
        <sz val="14"/>
        <color theme="1"/>
        <rFont val="メイリオ"/>
        <family val="3"/>
        <charset val="128"/>
      </rPr>
      <t>④</t>
    </r>
    <rPh sb="0" eb="2">
      <t>ヨウキ</t>
    </rPh>
    <rPh sb="2" eb="3">
      <t>ホカ</t>
    </rPh>
    <rPh sb="3" eb="5">
      <t>ゴウケイ</t>
    </rPh>
    <phoneticPr fontId="1"/>
  </si>
  <si>
    <t>オーケー(西葛西)</t>
    <phoneticPr fontId="1"/>
  </si>
  <si>
    <t>無塩ポークフランク（480ｇ、60ｇ/1本、８本いり）棒付き</t>
    <rPh sb="0" eb="2">
      <t>ムエン</t>
    </rPh>
    <rPh sb="20" eb="21">
      <t>ホン</t>
    </rPh>
    <rPh sb="23" eb="24">
      <t>ホン</t>
    </rPh>
    <rPh sb="27" eb="29">
      <t>ボウツ</t>
    </rPh>
    <phoneticPr fontId="1"/>
  </si>
  <si>
    <t>ジャイアントBooノンスモーク２kg（74g/1本、27本入り）</t>
    <rPh sb="24" eb="25">
      <t>ホン</t>
    </rPh>
    <rPh sb="28" eb="29">
      <t>ホン</t>
    </rPh>
    <rPh sb="29" eb="30">
      <t>イ</t>
    </rPh>
    <phoneticPr fontId="1"/>
  </si>
  <si>
    <t>キッチンペーパ、テーブルクロス、ウエットティシュー</t>
    <phoneticPr fontId="1"/>
  </si>
  <si>
    <t>ビンゴゲーム、景品</t>
    <rPh sb="7" eb="9">
      <t>ケイヒン</t>
    </rPh>
    <phoneticPr fontId="1"/>
  </si>
  <si>
    <t>5島分</t>
    <rPh sb="1" eb="2">
      <t>シマ</t>
    </rPh>
    <rPh sb="2" eb="3">
      <t>ブン</t>
    </rPh>
    <phoneticPr fontId="1"/>
  </si>
  <si>
    <t>クーラーボックス</t>
    <phoneticPr fontId="1"/>
  </si>
  <si>
    <t>バームの夏祭り(2019)購入計画詳細</t>
  </si>
  <si>
    <t>綾鷹 緑茶 2L</t>
    <rPh sb="0" eb="2">
      <t>アヤタカ</t>
    </rPh>
    <phoneticPr fontId="1"/>
  </si>
  <si>
    <t>豆菓子他</t>
    <rPh sb="0" eb="3">
      <t>マメガシ</t>
    </rPh>
    <rPh sb="3" eb="4">
      <t>ホカ</t>
    </rPh>
    <phoneticPr fontId="1"/>
  </si>
  <si>
    <t>ROUNDUP(P30,-4)</t>
    <phoneticPr fontId="1"/>
  </si>
  <si>
    <t>スーパーボール（ポイ含む）</t>
    <rPh sb="10" eb="11">
      <t>フク</t>
    </rPh>
    <phoneticPr fontId="1"/>
  </si>
  <si>
    <t>縦</t>
    <rPh sb="0" eb="1">
      <t>タテ</t>
    </rPh>
    <phoneticPr fontId="1"/>
  </si>
  <si>
    <t>横</t>
    <rPh sb="0" eb="1">
      <t>ヨコ</t>
    </rPh>
    <phoneticPr fontId="1"/>
  </si>
  <si>
    <t>高さ</t>
    <rPh sb="0" eb="1">
      <t>タカ</t>
    </rPh>
    <phoneticPr fontId="1"/>
  </si>
  <si>
    <t>体積</t>
    <rPh sb="0" eb="2">
      <t>タイセキ</t>
    </rPh>
    <phoneticPr fontId="1"/>
  </si>
  <si>
    <t>容積</t>
    <rPh sb="0" eb="2">
      <t>ヨウセキ</t>
    </rPh>
    <phoneticPr fontId="1"/>
  </si>
  <si>
    <t>50ℓ以上の容量が必要</t>
    <rPh sb="3" eb="5">
      <t>イジョウ</t>
    </rPh>
    <rPh sb="6" eb="8">
      <t>ヨウリョウ</t>
    </rPh>
    <rPh sb="9" eb="11">
      <t>ヒツヨウ</t>
    </rPh>
    <phoneticPr fontId="1"/>
  </si>
  <si>
    <t xml:space="preserve">天乃屋 ファミリーパック 歌舞伎揚 15枚 </t>
    <phoneticPr fontId="1"/>
  </si>
  <si>
    <t>前回使用、材料、薬味を含む</t>
    <rPh sb="0" eb="2">
      <t>ゼンカイ</t>
    </rPh>
    <rPh sb="2" eb="4">
      <t>シヨウ</t>
    </rPh>
    <rPh sb="5" eb="7">
      <t>ザイリョウ</t>
    </rPh>
    <rPh sb="8" eb="10">
      <t>ヤクミ</t>
    </rPh>
    <rPh sb="11" eb="12">
      <t>フク</t>
    </rPh>
    <phoneticPr fontId="1"/>
  </si>
  <si>
    <t>今回予定、材料、薬味を含む</t>
    <rPh sb="0" eb="2">
      <t>コンカイ</t>
    </rPh>
    <rPh sb="2" eb="4">
      <t>ヨテイ</t>
    </rPh>
    <rPh sb="5" eb="7">
      <t>ザイリョウ</t>
    </rPh>
    <rPh sb="8" eb="10">
      <t>ヤクミ</t>
    </rPh>
    <rPh sb="11" eb="12">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</si>
</sst>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9">
    <numFmt numFmtId="176" formatCode="###0&quot;年度 &quot;"/>
    <numFmt numFmtId="177" formatCode="###0&quot;枚 &quot;"/>
    <numFmt numFmtId="178" formatCode="#,##0&quot;円 &quot;"/>
    <numFmt numFmtId="179" formatCode="#,##0&quot;円/1個 &quot;"/>
    <numFmt numFmtId="180" formatCode="#,##0&quot;個 &quot;"/>
    <numFmt numFmtId="181" formatCode="#,##0&quot;人前 &quot;"/>
    <numFmt numFmtId="182" formatCode="#,##0&quot;ｇ &quot;"/>
    <numFmt numFmtId="183" formatCode="#,##0&quot;ｇ/1人前 &quot;"/>
    <numFmt numFmtId="184" formatCode="#,##0&quot;袋 &quot;"/>
    <numFmt numFmtId="185" formatCode="#,##0&quot;本 &quot;"/>
    <numFmt numFmtId="186" formatCode="#,##0&quot;円/100枚 &quot;"/>
    <numFmt numFmtId="187" formatCode="#,##0&quot;枚 &quot;"/>
    <numFmt numFmtId="188" formatCode="#,##0&quot;円/50枚 &quot;"/>
    <numFmt numFmtId="189" formatCode="#,##0&quot;円/400枚 &quot;"/>
    <numFmt numFmtId="190" formatCode="#,##0_ "/>
    <numFmt numFmtId="191" formatCode="#,##0&quot;Ｌ &quot;"/>
    <numFmt numFmtId="192" formatCode="#,##0&quot;ｇ/麺 &quot;"/>
    <numFmt numFmtId="193" formatCode="#,##0&quot;ｇ/粉ｿｰｽ &quot;"/>
    <numFmt numFmtId="194" formatCode="#,##0&quot;ｇ/12個 &quot;"/>
    <numFmt numFmtId="195" formatCode="###0&quot;個 &quot;"/>
    <numFmt numFmtId="196" formatCode="#,##0&quot;円/50個 &quot;"/>
    <numFmt numFmtId="197" formatCode="#,##0&quot;円/1kg &quot;"/>
    <numFmt numFmtId="198" formatCode="#,##0&quot;円/12個 &quot;"/>
    <numFmt numFmtId="199" formatCode="#,##0&quot;ｇ/1個 &quot;"/>
    <numFmt numFmtId="200" formatCode="###0&quot;食 &quot;"/>
    <numFmt numFmtId="201" formatCode="###0&quot;g/1食 &quot;"/>
    <numFmt numFmtId="202" formatCode="###0&quot;個/1食 &quot;"/>
    <numFmt numFmtId="203" formatCode="###0&quot;円/1食 &quot;"/>
    <numFmt numFmtId="204" formatCode="###0&quot;本 &quot;"/>
    <numFmt numFmtId="205" formatCode="###0&quot;円/1本 &quot;"/>
    <numFmt numFmtId="206" formatCode="###0&quot;パック &quot;"/>
    <numFmt numFmtId="207" formatCode="#,##0&quot;ｇ/個 &quot;"/>
    <numFmt numFmtId="208" formatCode="#,##0&quot;玉 &quot;"/>
    <numFmt numFmtId="209" formatCode="#,##0&quot;ｇ/1食 &quot;"/>
    <numFmt numFmtId="210" formatCode="#,##0&quot;円/45g &quot;"/>
    <numFmt numFmtId="211" formatCode="#,##0&quot;ｇ/袋 &quot;"/>
    <numFmt numFmtId="212" formatCode="#,##0&quot;ｇ/瓶 &quot;"/>
    <numFmt numFmtId="213" formatCode="#,##0&quot;㎤ &quot;"/>
    <numFmt numFmtId="214" formatCode="#,##0&quot;g &quot;"/>
    <numFmt numFmtId="215" formatCode="#,##0&quot;円/100膳 &quot;"/>
    <numFmt numFmtId="216" formatCode="#,##0&quot;膳 &quot;"/>
    <numFmt numFmtId="217" formatCode="#,##0&quot;円/200g &quot;"/>
    <numFmt numFmtId="218" formatCode="#,##0&quot;パック &quot;"/>
    <numFmt numFmtId="219" formatCode="#,##0&quot;膳/1食 &quot;"/>
    <numFmt numFmtId="220" formatCode="#,##0&quot;円/1食 &quot;"/>
    <numFmt numFmtId="221" formatCode="#,##0&quot;ｇ/ボトル &quot;"/>
    <numFmt numFmtId="222" formatCode="#,##0&quot;ボトル &quot;"/>
    <numFmt numFmtId="223" formatCode="#,##0&quot;ｇ/1本 &quot;"/>
    <numFmt numFmtId="224" formatCode="#,##0&quot;円/1本 &quot;"/>
    <numFmt numFmtId="225" formatCode="#,##0&quot;円/2kg &quot;"/>
    <numFmt numFmtId="226" formatCode="#,##0&quot;円/送料 &quot;"/>
    <numFmt numFmtId="227" formatCode="#,##0&quot;円/268g &quot;"/>
    <numFmt numFmtId="228" formatCode="#,##0&quot;円/460g &quot;"/>
    <numFmt numFmtId="229" formatCode="#,##0&quot;回 &quot;"/>
    <numFmt numFmtId="230" formatCode="#,##0&quot;円/31g &quot;"/>
    <numFmt numFmtId="231" formatCode="#,##0&quot;円/450ml &quot;"/>
    <numFmt numFmtId="232" formatCode="#,##0&quot;円/500ml &quot;"/>
    <numFmt numFmtId="233" formatCode="#,##0&quot;円/17g &quot;"/>
    <numFmt numFmtId="234" formatCode="#,##0&quot;円/1式 &quot;"/>
    <numFmt numFmtId="235" formatCode="#,##0&quot;円/2L &quot;"/>
    <numFmt numFmtId="236" formatCode="#,##0&quot;円/1.5L &quot;"/>
    <numFmt numFmtId="237" formatCode="#,##0.0&quot;Ｌ &quot;"/>
    <numFmt numFmtId="238" formatCode="#,##0&quot;円/1.2L &quot;"/>
    <numFmt numFmtId="239" formatCode="#,##0&quot;個/1パック &quot;"/>
    <numFmt numFmtId="240" formatCode="#,##0&quot;式 &quot;"/>
    <numFmt numFmtId="241" formatCode="#,##0&quot;枚/1食 &quot;"/>
    <numFmt numFmtId="242" formatCode="#,##0&quot;枚/袋 &quot;"/>
    <numFmt numFmtId="243" formatCode="#,##0&quot;膳/袋 &quot;"/>
    <numFmt numFmtId="244" formatCode="#,##0&quot;L &quot;"/>
    <numFmt numFmtId="245" formatCode="#,##0&quot;円/100個 &quot;"/>
    <numFmt numFmtId="246" formatCode="#,##0&quot;円/ﾊﾟｯｸ &quot;"/>
    <numFmt numFmtId="247" formatCode="#,##0&quot;ﾊﾟｯｸ &quot;"/>
    <numFmt numFmtId="248" formatCode="&quot;前回&quot;#,##0&quot;名 &quot;"/>
    <numFmt numFmtId="249" formatCode="#,##0&quot;円/20g &quot;"/>
    <numFmt numFmtId="250" formatCode="#,##0&quot;円/48g &quot;"/>
    <numFmt numFmtId="251" formatCode="#,##0&quot;円/3食 &quot;"/>
    <numFmt numFmtId="253" formatCode="#,##0&quot;円/100g &quot;"/>
    <numFmt numFmtId="254" formatCode="#,##0&quot;円/15枚 &quot;"/>
    <numFmt numFmtId="255" formatCode="#,##0&quot;円/195g &quot;"/>
    <numFmt numFmtId="256" formatCode="#,##0&quot;巻 &quot;"/>
    <numFmt numFmtId="257" formatCode="#,##0&quot;円/480g &quot;"/>
    <numFmt numFmtId="258" formatCode="###0&quot;式 &quot;"/>
    <numFmt numFmtId="259" formatCode="###0&quot;円/1個 &quot;"/>
    <numFmt numFmtId="260" formatCode="#,##0.00&quot;パック &quot;"/>
    <numFmt numFmtId="261" formatCode="#,##0&quot;kｇ &quot;"/>
    <numFmt numFmtId="262" formatCode="#,##0.00&quot;kg &quot;"/>
    <numFmt numFmtId="263" formatCode="#,##0.00&quot;kｇ/1ﾊﾟｯｸ &quot;"/>
    <numFmt numFmtId="264" formatCode="&quot;2018年度 &quot;#,##0&quot;円 &quot;"/>
    <numFmt numFmtId="265" formatCode="&quot;2019年度概算 &quot;#,##0&quot;円 &quot;"/>
    <numFmt numFmtId="266" formatCode="#,##0&quot;箇所 &quot;"/>
    <numFmt numFmtId="267" formatCode="&quot;（&quot;#,##0&quot;個） &quot;"/>
    <numFmt numFmtId="268" formatCode="#,##0&quot;島 &quot;"/>
    <numFmt numFmtId="269" formatCode="[$-F800]dddd\,\ mmmm\ dd\,\ yyyy"/>
    <numFmt numFmtId="270" formatCode="#,##0&quot;島分 &quot;"/>
    <numFmt numFmtId="271" formatCode="###0.00&quot;cm &quot;"/>
    <numFmt numFmtId="272" formatCode="###0&quot;㎤ &quot;"/>
    <numFmt numFmtId="273" formatCode="###0&quot;ℓ &quot;"/>
    <numFmt numFmtId="274" formatCode="&quot;既存品容積 &quot;#,##0&quot;ℓ &quot;"/>
    <numFmt numFmtId="275" formatCode="###0&quot;食分 &quot;"/>
  </numFmts>
  <fonts count="42" x14ac:knownFonts="1">
    <font>
      <sz val="11"/>
      <color theme="1"/>
      <name val="メイリオ"/>
      <family val="2"/>
      <charset val="128"/>
    </font>
    <font>
      <sz val="6"/>
      <name val="メイリオ"/>
      <family val="2"/>
      <charset val="128"/>
    </font>
    <font>
      <sz val="10"/>
      <color theme="1"/>
      <name val="メイリオ"/>
      <family val="2"/>
      <charset val="128"/>
    </font>
    <font>
      <sz val="10"/>
      <color theme="1"/>
      <name val="メイリオ"/>
      <family val="3"/>
      <charset val="128"/>
    </font>
    <font>
      <sz val="11"/>
      <color theme="1"/>
      <name val="メイリオ"/>
      <family val="3"/>
      <charset val="128"/>
    </font>
    <font>
      <sz val="10"/>
      <color rgb="FF000000"/>
      <name val="メイリオ"/>
      <family val="3"/>
      <charset val="128"/>
    </font>
    <font>
      <sz val="11"/>
      <name val="ＭＳ Ｐゴシック"/>
      <family val="3"/>
      <charset val="128"/>
    </font>
    <font>
      <sz val="6"/>
      <name val="ＭＳ Ｐゴシック"/>
      <family val="3"/>
      <charset val="128"/>
    </font>
    <font>
      <sz val="11"/>
      <color theme="1"/>
      <name val="游ゴシック"/>
      <family val="2"/>
      <scheme val="minor"/>
    </font>
    <font>
      <sz val="11"/>
      <color theme="1"/>
      <name val="游ゴシック"/>
      <family val="3"/>
      <charset val="128"/>
      <scheme val="minor"/>
    </font>
    <font>
      <sz val="11"/>
      <color rgb="FF000000"/>
      <name val="メイリオ"/>
      <family val="3"/>
      <charset val="128"/>
    </font>
    <font>
      <sz val="12"/>
      <color rgb="FF333333"/>
      <name val="メイリオ"/>
      <family val="3"/>
      <charset val="128"/>
    </font>
    <font>
      <b/>
      <sz val="11"/>
      <color theme="1"/>
      <name val="メイリオ"/>
      <family val="3"/>
      <charset val="128"/>
    </font>
    <font>
      <b/>
      <sz val="11"/>
      <color rgb="FFFF0000"/>
      <name val="メイリオ"/>
      <family val="3"/>
      <charset val="128"/>
    </font>
    <font>
      <sz val="12"/>
      <color rgb="FF000000"/>
      <name val="メイリオ"/>
      <family val="3"/>
      <charset val="128"/>
    </font>
    <font>
      <sz val="12"/>
      <color theme="1"/>
      <name val="メイリオ"/>
      <family val="3"/>
      <charset val="128"/>
    </font>
    <font>
      <b/>
      <sz val="12"/>
      <color rgb="FFFF0000"/>
      <name val="メイリオ"/>
      <family val="3"/>
      <charset val="128"/>
    </font>
    <font>
      <sz val="12"/>
      <name val="メイリオ"/>
      <family val="3"/>
      <charset val="128"/>
    </font>
    <font>
      <sz val="14"/>
      <color rgb="FF333333"/>
      <name val="メイリオ"/>
      <family val="3"/>
      <charset val="128"/>
    </font>
    <font>
      <u/>
      <sz val="11"/>
      <color theme="10"/>
      <name val="メイリオ"/>
      <family val="2"/>
      <charset val="128"/>
    </font>
    <font>
      <u/>
      <sz val="14"/>
      <color rgb="FF333333"/>
      <name val="メイリオ"/>
      <family val="3"/>
      <charset val="128"/>
    </font>
    <font>
      <u/>
      <sz val="14"/>
      <color theme="10"/>
      <name val="メイリオ"/>
      <family val="3"/>
      <charset val="128"/>
    </font>
    <font>
      <sz val="14"/>
      <color rgb="FF666666"/>
      <name val="メイリオ"/>
      <family val="3"/>
      <charset val="128"/>
    </font>
    <font>
      <sz val="11"/>
      <color rgb="FFFF0000"/>
      <name val="メイリオ"/>
      <family val="3"/>
      <charset val="128"/>
    </font>
    <font>
      <sz val="11"/>
      <color rgb="FF333333"/>
      <name val="メイリオ"/>
      <family val="3"/>
      <charset val="128"/>
    </font>
    <font>
      <sz val="11"/>
      <color rgb="FF111111"/>
      <name val="メイリオ"/>
      <family val="3"/>
      <charset val="128"/>
    </font>
    <font>
      <sz val="13"/>
      <color rgb="FF111111"/>
      <name val="メイリオ"/>
      <family val="3"/>
      <charset val="128"/>
    </font>
    <font>
      <sz val="14"/>
      <color theme="1"/>
      <name val="メイリオ"/>
      <family val="3"/>
      <charset val="128"/>
    </font>
    <font>
      <sz val="11"/>
      <name val="メイリオ"/>
      <family val="3"/>
      <charset val="128"/>
    </font>
    <font>
      <sz val="16"/>
      <color theme="1"/>
      <name val="メイリオ"/>
      <family val="3"/>
      <charset val="128"/>
    </font>
    <font>
      <b/>
      <sz val="12"/>
      <color rgb="FF000000"/>
      <name val="メイリオ"/>
      <family val="3"/>
      <charset val="128"/>
    </font>
    <font>
      <b/>
      <sz val="16"/>
      <name val="メイリオ"/>
      <family val="3"/>
      <charset val="128"/>
    </font>
    <font>
      <b/>
      <sz val="12"/>
      <color theme="1"/>
      <name val="メイリオ"/>
      <family val="3"/>
      <charset val="128"/>
    </font>
    <font>
      <b/>
      <sz val="12"/>
      <color rgb="FF333333"/>
      <name val="メイリオ"/>
      <family val="3"/>
      <charset val="128"/>
    </font>
    <font>
      <b/>
      <sz val="14"/>
      <color rgb="FF333333"/>
      <name val="メイリオ"/>
      <family val="3"/>
      <charset val="128"/>
    </font>
    <font>
      <sz val="12"/>
      <color theme="1"/>
      <name val="メイリオ"/>
      <family val="2"/>
      <charset val="128"/>
    </font>
    <font>
      <b/>
      <sz val="14"/>
      <color theme="1"/>
      <name val="メイリオ"/>
      <family val="3"/>
      <charset val="128"/>
    </font>
    <font>
      <b/>
      <sz val="11"/>
      <name val="メイリオ"/>
      <family val="3"/>
      <charset val="128"/>
    </font>
    <font>
      <b/>
      <sz val="10"/>
      <color rgb="FF000000"/>
      <name val="メイリオ"/>
      <family val="3"/>
      <charset val="128"/>
    </font>
    <font>
      <b/>
      <sz val="12"/>
      <name val="メイリオ"/>
      <family val="3"/>
      <charset val="128"/>
    </font>
    <font>
      <sz val="12"/>
      <color rgb="FFFF0000"/>
      <name val="メイリオ"/>
      <family val="3"/>
      <charset val="128"/>
    </font>
    <font>
      <sz val="14"/>
      <name val="メイリオ"/>
      <family val="3"/>
      <charset val="128"/>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89E0FF"/>
        <bgColor indexed="64"/>
      </patternFill>
    </fill>
    <fill>
      <patternFill patternType="solid">
        <fgColor rgb="FFFFC00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s>
  <cellStyleXfs count="11">
    <xf numFmtId="0" fontId="0" fillId="0" borderId="0">
      <alignment vertical="center"/>
    </xf>
    <xf numFmtId="0" fontId="6" fillId="0" borderId="0">
      <alignment vertical="center"/>
    </xf>
    <xf numFmtId="0" fontId="6" fillId="0" borderId="0" applyNumberFormat="0" applyFill="0" applyBorder="0" applyProtection="0">
      <alignment horizontal="left" vertical="center"/>
    </xf>
    <xf numFmtId="0" fontId="6" fillId="0" borderId="0" applyNumberFormat="0" applyFill="0" applyBorder="0" applyProtection="0">
      <alignment horizontal="left" vertical="center"/>
    </xf>
    <xf numFmtId="0" fontId="6" fillId="0" borderId="0" applyNumberFormat="0" applyFill="0" applyBorder="0" applyProtection="0">
      <alignment vertical="center"/>
    </xf>
    <xf numFmtId="0" fontId="6" fillId="0" borderId="0" applyNumberFormat="0" applyFill="0" applyBorder="0" applyProtection="0">
      <alignment vertical="center"/>
    </xf>
    <xf numFmtId="0" fontId="6" fillId="0" borderId="0" applyNumberFormat="0" applyFill="0" applyBorder="0" applyProtection="0">
      <alignment vertical="center"/>
    </xf>
    <xf numFmtId="0" fontId="6" fillId="0" borderId="0" applyNumberFormat="0" applyFill="0" applyBorder="0" applyProtection="0">
      <alignment vertical="center"/>
    </xf>
    <xf numFmtId="0" fontId="8" fillId="0" borderId="0"/>
    <xf numFmtId="0" fontId="9" fillId="0" borderId="0">
      <alignment vertical="center"/>
    </xf>
    <xf numFmtId="0" fontId="19" fillId="0" borderId="0" applyNumberFormat="0" applyFill="0" applyBorder="0" applyAlignment="0" applyProtection="0">
      <alignment vertical="center"/>
    </xf>
  </cellStyleXfs>
  <cellXfs count="299">
    <xf numFmtId="0" fontId="0" fillId="0" borderId="0" xfId="0">
      <alignment vertical="center"/>
    </xf>
    <xf numFmtId="0" fontId="2" fillId="0" borderId="0" xfId="0" applyFont="1">
      <alignment vertical="center"/>
    </xf>
    <xf numFmtId="0" fontId="2" fillId="0" borderId="0" xfId="0" applyFont="1" applyAlignment="1">
      <alignment vertical="center"/>
    </xf>
    <xf numFmtId="0" fontId="4" fillId="0" borderId="6" xfId="0" applyFont="1" applyBorder="1">
      <alignment vertical="center"/>
    </xf>
    <xf numFmtId="0" fontId="6" fillId="0" borderId="5" xfId="1" applyFont="1" applyFill="1" applyBorder="1">
      <alignment vertical="center"/>
    </xf>
    <xf numFmtId="190" fontId="6" fillId="2" borderId="5" xfId="1" applyNumberFormat="1" applyFill="1" applyBorder="1">
      <alignment vertical="center"/>
    </xf>
    <xf numFmtId="0" fontId="0" fillId="0" borderId="6" xfId="0" applyBorder="1">
      <alignment vertical="center"/>
    </xf>
    <xf numFmtId="0" fontId="10" fillId="0" borderId="6" xfId="0" applyFont="1" applyBorder="1">
      <alignment vertical="center"/>
    </xf>
    <xf numFmtId="0" fontId="5" fillId="0" borderId="6" xfId="0" applyFont="1" applyBorder="1">
      <alignment vertical="center"/>
    </xf>
    <xf numFmtId="0" fontId="4" fillId="0" borderId="6" xfId="0" applyFont="1" applyFill="1" applyBorder="1">
      <alignment vertical="center"/>
    </xf>
    <xf numFmtId="0" fontId="0" fillId="0" borderId="5" xfId="0" applyBorder="1">
      <alignment vertical="center"/>
    </xf>
    <xf numFmtId="190" fontId="12" fillId="0" borderId="5" xfId="0" applyNumberFormat="1" applyFont="1" applyBorder="1">
      <alignment vertical="center"/>
    </xf>
    <xf numFmtId="0" fontId="13" fillId="0" borderId="0" xfId="0" applyFont="1">
      <alignment vertical="center"/>
    </xf>
    <xf numFmtId="178" fontId="13" fillId="0" borderId="6" xfId="0" applyNumberFormat="1" applyFont="1" applyBorder="1">
      <alignment vertical="center"/>
    </xf>
    <xf numFmtId="203" fontId="15" fillId="0" borderId="6" xfId="0" applyNumberFormat="1" applyFont="1" applyBorder="1">
      <alignment vertical="center"/>
    </xf>
    <xf numFmtId="201" fontId="15" fillId="0" borderId="6" xfId="0" applyNumberFormat="1" applyFont="1" applyBorder="1">
      <alignment vertical="center"/>
    </xf>
    <xf numFmtId="205" fontId="15" fillId="0" borderId="6" xfId="0" applyNumberFormat="1" applyFont="1" applyBorder="1">
      <alignment vertical="center"/>
    </xf>
    <xf numFmtId="0" fontId="15" fillId="0" borderId="6" xfId="0" applyFont="1" applyBorder="1">
      <alignment vertical="center"/>
    </xf>
    <xf numFmtId="177" fontId="15" fillId="0" borderId="6" xfId="0" applyNumberFormat="1" applyFont="1" applyBorder="1">
      <alignment vertical="center"/>
    </xf>
    <xf numFmtId="0" fontId="18" fillId="0" borderId="0" xfId="0" applyFont="1" applyAlignment="1">
      <alignment vertical="center"/>
    </xf>
    <xf numFmtId="0" fontId="18" fillId="0" borderId="0" xfId="0" applyFont="1" applyAlignment="1">
      <alignment horizontal="left" vertical="center" wrapText="1" indent="2"/>
    </xf>
    <xf numFmtId="0" fontId="20" fillId="0" borderId="0" xfId="0" applyFont="1" applyAlignment="1">
      <alignment vertical="center"/>
    </xf>
    <xf numFmtId="0" fontId="21" fillId="0" borderId="0" xfId="10" applyFont="1" applyAlignment="1">
      <alignment vertical="center"/>
    </xf>
    <xf numFmtId="0" fontId="22" fillId="0" borderId="0" xfId="0" applyFont="1" applyAlignment="1">
      <alignment vertical="center"/>
    </xf>
    <xf numFmtId="0" fontId="0" fillId="0" borderId="0" xfId="0" applyAlignment="1">
      <alignment horizontal="left" vertical="center"/>
    </xf>
    <xf numFmtId="0" fontId="18" fillId="0" borderId="0" xfId="0" applyFont="1">
      <alignment vertical="center"/>
    </xf>
    <xf numFmtId="185" fontId="23" fillId="0" borderId="6" xfId="0" applyNumberFormat="1" applyFont="1" applyBorder="1">
      <alignment vertical="center"/>
    </xf>
    <xf numFmtId="218" fontId="24" fillId="0" borderId="6" xfId="0" applyNumberFormat="1" applyFont="1" applyBorder="1">
      <alignment vertical="center"/>
    </xf>
    <xf numFmtId="178" fontId="23" fillId="0" borderId="6" xfId="0" applyNumberFormat="1" applyFont="1" applyBorder="1">
      <alignment vertical="center"/>
    </xf>
    <xf numFmtId="197" fontId="23" fillId="0" borderId="6" xfId="0" applyNumberFormat="1" applyFont="1" applyBorder="1">
      <alignment vertical="center"/>
    </xf>
    <xf numFmtId="210" fontId="23" fillId="0" borderId="6" xfId="0" applyNumberFormat="1" applyFont="1" applyBorder="1">
      <alignment vertical="center"/>
    </xf>
    <xf numFmtId="186" fontId="23" fillId="0" borderId="6" xfId="0" applyNumberFormat="1" applyFont="1" applyBorder="1">
      <alignment vertical="center"/>
    </xf>
    <xf numFmtId="215" fontId="23" fillId="0" borderId="6" xfId="0" applyNumberFormat="1" applyFont="1" applyBorder="1">
      <alignment vertical="center"/>
    </xf>
    <xf numFmtId="217" fontId="23" fillId="0" borderId="6" xfId="0" applyNumberFormat="1" applyFont="1" applyBorder="1">
      <alignment vertical="center"/>
    </xf>
    <xf numFmtId="182" fontId="13" fillId="0" borderId="0" xfId="0" applyNumberFormat="1" applyFont="1" applyBorder="1">
      <alignment vertical="center"/>
    </xf>
    <xf numFmtId="220" fontId="13" fillId="0" borderId="6" xfId="0" applyNumberFormat="1" applyFont="1" applyBorder="1">
      <alignment vertical="center"/>
    </xf>
    <xf numFmtId="225" fontId="23" fillId="0" borderId="6" xfId="0" applyNumberFormat="1" applyFont="1" applyBorder="1">
      <alignment vertical="center"/>
    </xf>
    <xf numFmtId="185" fontId="4" fillId="0" borderId="6" xfId="0" applyNumberFormat="1" applyFont="1" applyBorder="1">
      <alignment vertical="center"/>
    </xf>
    <xf numFmtId="227" fontId="23" fillId="0" borderId="6" xfId="0" applyNumberFormat="1" applyFont="1" applyBorder="1">
      <alignment vertical="center"/>
    </xf>
    <xf numFmtId="228" fontId="23" fillId="0" borderId="6" xfId="0" applyNumberFormat="1" applyFont="1" applyBorder="1">
      <alignment vertical="center"/>
    </xf>
    <xf numFmtId="226" fontId="23" fillId="0" borderId="6" xfId="0" applyNumberFormat="1" applyFont="1" applyBorder="1">
      <alignment vertical="center"/>
    </xf>
    <xf numFmtId="229" fontId="4" fillId="0" borderId="6" xfId="0" applyNumberFormat="1" applyFont="1" applyBorder="1">
      <alignment vertical="center"/>
    </xf>
    <xf numFmtId="224" fontId="13" fillId="0" borderId="6" xfId="0" applyNumberFormat="1" applyFont="1" applyBorder="1">
      <alignment vertical="center"/>
    </xf>
    <xf numFmtId="230" fontId="23" fillId="0" borderId="6" xfId="0" applyNumberFormat="1" applyFont="1" applyBorder="1">
      <alignment vertical="center"/>
    </xf>
    <xf numFmtId="231" fontId="23" fillId="0" borderId="6" xfId="0" applyNumberFormat="1" applyFont="1" applyBorder="1">
      <alignment vertical="center"/>
    </xf>
    <xf numFmtId="232" fontId="23" fillId="0" borderId="6" xfId="0" applyNumberFormat="1" applyFont="1" applyBorder="1">
      <alignment vertical="center"/>
    </xf>
    <xf numFmtId="233" fontId="23" fillId="0" borderId="6" xfId="0" applyNumberFormat="1" applyFont="1" applyBorder="1">
      <alignment vertical="center"/>
    </xf>
    <xf numFmtId="188" fontId="23" fillId="0" borderId="6" xfId="0" applyNumberFormat="1" applyFont="1" applyBorder="1">
      <alignment vertical="center"/>
    </xf>
    <xf numFmtId="189" fontId="23" fillId="0" borderId="6" xfId="0" applyNumberFormat="1" applyFont="1" applyBorder="1">
      <alignment vertical="center"/>
    </xf>
    <xf numFmtId="218" fontId="23" fillId="0" borderId="6" xfId="0" applyNumberFormat="1" applyFont="1" applyBorder="1">
      <alignment vertical="center"/>
    </xf>
    <xf numFmtId="196" fontId="4" fillId="0" borderId="6" xfId="0" applyNumberFormat="1" applyFont="1" applyBorder="1">
      <alignment vertical="center"/>
    </xf>
    <xf numFmtId="195" fontId="13" fillId="0" borderId="6" xfId="0" applyNumberFormat="1" applyFont="1" applyBorder="1">
      <alignment vertical="center"/>
    </xf>
    <xf numFmtId="239" fontId="4" fillId="0" borderId="6" xfId="0" applyNumberFormat="1" applyFont="1" applyBorder="1" applyAlignment="1">
      <alignment horizontal="left" vertical="center"/>
    </xf>
    <xf numFmtId="234" fontId="23" fillId="0" borderId="6" xfId="0" applyNumberFormat="1" applyFont="1" applyBorder="1">
      <alignment vertical="center"/>
    </xf>
    <xf numFmtId="179" fontId="23" fillId="0" borderId="6" xfId="0" applyNumberFormat="1" applyFont="1" applyBorder="1">
      <alignment vertical="center"/>
    </xf>
    <xf numFmtId="179" fontId="23" fillId="0" borderId="0" xfId="0" applyNumberFormat="1" applyFont="1" applyBorder="1">
      <alignment vertical="center"/>
    </xf>
    <xf numFmtId="0" fontId="4" fillId="0" borderId="0" xfId="0" applyFont="1">
      <alignment vertical="center"/>
    </xf>
    <xf numFmtId="180" fontId="17" fillId="3" borderId="6" xfId="0" applyNumberFormat="1" applyFont="1" applyFill="1" applyBorder="1" applyAlignment="1">
      <alignment vertical="center" shrinkToFit="1"/>
    </xf>
    <xf numFmtId="247" fontId="17" fillId="3" borderId="6" xfId="0" applyNumberFormat="1" applyFont="1" applyFill="1" applyBorder="1" applyAlignment="1">
      <alignment vertical="center" shrinkToFit="1"/>
    </xf>
    <xf numFmtId="184" fontId="17" fillId="3" borderId="6" xfId="0" applyNumberFormat="1" applyFont="1" applyFill="1" applyBorder="1" applyAlignment="1">
      <alignment vertical="center" shrinkToFit="1"/>
    </xf>
    <xf numFmtId="185" fontId="17" fillId="3" borderId="6" xfId="0" applyNumberFormat="1" applyFont="1" applyFill="1" applyBorder="1" applyAlignment="1">
      <alignment vertical="center" shrinkToFit="1"/>
    </xf>
    <xf numFmtId="178" fontId="24" fillId="0" borderId="6" xfId="0" applyNumberFormat="1" applyFont="1" applyBorder="1">
      <alignment vertical="center"/>
    </xf>
    <xf numFmtId="0" fontId="4" fillId="0" borderId="6" xfId="0" applyFont="1" applyBorder="1" applyAlignment="1">
      <alignment vertical="center" shrinkToFit="1"/>
    </xf>
    <xf numFmtId="0" fontId="10" fillId="0" borderId="6" xfId="0" applyFont="1" applyBorder="1" applyAlignment="1">
      <alignment vertical="center" shrinkToFit="1"/>
    </xf>
    <xf numFmtId="0" fontId="4" fillId="0" borderId="6" xfId="0" applyFont="1" applyFill="1" applyBorder="1" applyAlignment="1">
      <alignment vertical="center" shrinkToFit="1"/>
    </xf>
    <xf numFmtId="248" fontId="12" fillId="0" borderId="6" xfId="0" applyNumberFormat="1" applyFont="1" applyBorder="1" applyAlignment="1">
      <alignment horizontal="left" vertical="center"/>
    </xf>
    <xf numFmtId="249" fontId="23" fillId="0" borderId="6" xfId="0" applyNumberFormat="1" applyFont="1" applyBorder="1">
      <alignment vertical="center"/>
    </xf>
    <xf numFmtId="250" fontId="23" fillId="0" borderId="6" xfId="0" applyNumberFormat="1" applyFont="1" applyBorder="1">
      <alignment vertical="center"/>
    </xf>
    <xf numFmtId="0" fontId="25" fillId="0" borderId="6" xfId="0" applyFont="1" applyBorder="1">
      <alignment vertical="center"/>
    </xf>
    <xf numFmtId="0" fontId="26" fillId="0" borderId="6" xfId="0" applyFont="1" applyBorder="1">
      <alignment vertical="center"/>
    </xf>
    <xf numFmtId="0" fontId="4" fillId="0" borderId="6" xfId="0" applyFont="1" applyBorder="1" applyAlignment="1">
      <alignment horizontal="center" vertical="center"/>
    </xf>
    <xf numFmtId="0" fontId="4" fillId="0" borderId="2" xfId="0" applyFont="1" applyBorder="1">
      <alignment vertical="center"/>
    </xf>
    <xf numFmtId="196" fontId="4" fillId="0" borderId="2" xfId="0" applyNumberFormat="1" applyFont="1" applyBorder="1">
      <alignment vertical="center"/>
    </xf>
    <xf numFmtId="0" fontId="27" fillId="0" borderId="6" xfId="0" applyFont="1" applyBorder="1" applyAlignment="1">
      <alignment vertical="center" shrinkToFit="1"/>
    </xf>
    <xf numFmtId="190" fontId="0" fillId="0" borderId="0" xfId="0" applyNumberFormat="1">
      <alignment vertical="center"/>
    </xf>
    <xf numFmtId="0" fontId="28" fillId="0" borderId="6" xfId="1" applyFont="1" applyFill="1" applyBorder="1">
      <alignment vertical="center"/>
    </xf>
    <xf numFmtId="0" fontId="30" fillId="0" borderId="6" xfId="0" applyFont="1" applyBorder="1">
      <alignment vertical="center"/>
    </xf>
    <xf numFmtId="0" fontId="29" fillId="0" borderId="6" xfId="0" applyFont="1" applyBorder="1" applyAlignment="1">
      <alignment horizontal="center" vertical="center"/>
    </xf>
    <xf numFmtId="0" fontId="3" fillId="0" borderId="6" xfId="0" applyFont="1" applyBorder="1" applyAlignment="1">
      <alignment horizontal="center" vertical="center" wrapText="1"/>
    </xf>
    <xf numFmtId="236" fontId="23" fillId="3" borderId="6" xfId="0" applyNumberFormat="1" applyFont="1" applyFill="1" applyBorder="1">
      <alignment vertical="center"/>
    </xf>
    <xf numFmtId="238" fontId="23" fillId="3" borderId="6" xfId="0" applyNumberFormat="1" applyFont="1" applyFill="1" applyBorder="1">
      <alignment vertical="center"/>
    </xf>
    <xf numFmtId="245" fontId="23" fillId="3" borderId="6" xfId="0" applyNumberFormat="1" applyFont="1" applyFill="1" applyBorder="1">
      <alignment vertical="center"/>
    </xf>
    <xf numFmtId="196" fontId="4" fillId="3" borderId="6" xfId="0" applyNumberFormat="1" applyFont="1" applyFill="1" applyBorder="1">
      <alignment vertical="center"/>
    </xf>
    <xf numFmtId="246" fontId="23" fillId="3" borderId="6" xfId="0" applyNumberFormat="1" applyFont="1" applyFill="1" applyBorder="1">
      <alignment vertical="center"/>
    </xf>
    <xf numFmtId="255" fontId="23" fillId="3" borderId="6" xfId="0" applyNumberFormat="1" applyFont="1" applyFill="1" applyBorder="1">
      <alignment vertical="center"/>
    </xf>
    <xf numFmtId="0" fontId="31" fillId="0" borderId="6" xfId="1" applyFont="1" applyFill="1" applyBorder="1">
      <alignment vertical="center"/>
    </xf>
    <xf numFmtId="0" fontId="11" fillId="0" borderId="6" xfId="0" applyFont="1" applyBorder="1" applyAlignment="1">
      <alignment vertical="center" shrinkToFit="1"/>
    </xf>
    <xf numFmtId="0" fontId="26" fillId="0" borderId="6" xfId="0" applyFont="1" applyBorder="1" applyAlignment="1">
      <alignment vertical="center" shrinkToFit="1"/>
    </xf>
    <xf numFmtId="251" fontId="23" fillId="2" borderId="6" xfId="0" applyNumberFormat="1" applyFont="1" applyFill="1" applyBorder="1">
      <alignment vertical="center"/>
    </xf>
    <xf numFmtId="197" fontId="23" fillId="2" borderId="6" xfId="0" applyNumberFormat="1" applyFont="1" applyFill="1" applyBorder="1">
      <alignment vertical="center"/>
    </xf>
    <xf numFmtId="0" fontId="4" fillId="0" borderId="7" xfId="0" applyFont="1" applyBorder="1" applyAlignment="1">
      <alignment horizontal="center" vertical="center"/>
    </xf>
    <xf numFmtId="198" fontId="23" fillId="2" borderId="6" xfId="0" applyNumberFormat="1" applyFont="1" applyFill="1" applyBorder="1">
      <alignment vertical="center"/>
    </xf>
    <xf numFmtId="224" fontId="23" fillId="2" borderId="6" xfId="0" applyNumberFormat="1" applyFont="1" applyFill="1" applyBorder="1">
      <alignment vertical="center"/>
    </xf>
    <xf numFmtId="257" fontId="23" fillId="0" borderId="6" xfId="0" applyNumberFormat="1" applyFont="1" applyBorder="1">
      <alignment vertical="center"/>
    </xf>
    <xf numFmtId="0" fontId="4" fillId="0" borderId="7" xfId="0" applyFont="1" applyBorder="1" applyAlignment="1">
      <alignment horizontal="center" vertical="center"/>
    </xf>
    <xf numFmtId="204" fontId="15" fillId="0" borderId="6" xfId="0" applyNumberFormat="1" applyFont="1" applyBorder="1">
      <alignment vertical="center"/>
    </xf>
    <xf numFmtId="225" fontId="23" fillId="3" borderId="6" xfId="0" applyNumberFormat="1" applyFont="1" applyFill="1" applyBorder="1">
      <alignment vertical="center"/>
    </xf>
    <xf numFmtId="0" fontId="14" fillId="0" borderId="6" xfId="0" applyFont="1" applyBorder="1" applyAlignment="1">
      <alignment horizontal="left" vertical="center" readingOrder="1"/>
    </xf>
    <xf numFmtId="258" fontId="13" fillId="0" borderId="6" xfId="0" applyNumberFormat="1" applyFont="1" applyBorder="1">
      <alignment vertical="center"/>
    </xf>
    <xf numFmtId="0" fontId="28" fillId="0" borderId="8" xfId="1" applyFont="1" applyFill="1" applyBorder="1" applyAlignment="1">
      <alignment vertical="center"/>
    </xf>
    <xf numFmtId="0" fontId="28" fillId="0" borderId="6" xfId="1" applyFont="1" applyFill="1" applyBorder="1" applyAlignment="1">
      <alignment vertical="center"/>
    </xf>
    <xf numFmtId="0" fontId="32" fillId="0" borderId="6" xfId="0" applyFont="1" applyBorder="1" applyAlignment="1">
      <alignment horizontal="right" vertical="center"/>
    </xf>
    <xf numFmtId="0" fontId="14" fillId="0" borderId="6" xfId="0" applyFont="1" applyBorder="1">
      <alignment vertical="center"/>
    </xf>
    <xf numFmtId="200" fontId="15" fillId="0" borderId="6" xfId="0" applyNumberFormat="1" applyFont="1" applyBorder="1">
      <alignment vertical="center"/>
    </xf>
    <xf numFmtId="200" fontId="16" fillId="0" borderId="6" xfId="0" applyNumberFormat="1" applyFont="1" applyBorder="1">
      <alignment vertical="center"/>
    </xf>
    <xf numFmtId="204" fontId="16" fillId="0" borderId="6" xfId="0" applyNumberFormat="1" applyFont="1" applyBorder="1">
      <alignment vertical="center"/>
    </xf>
    <xf numFmtId="178" fontId="15" fillId="0" borderId="6" xfId="0" applyNumberFormat="1" applyFont="1" applyBorder="1">
      <alignment vertical="center"/>
    </xf>
    <xf numFmtId="202" fontId="16" fillId="0" borderId="6" xfId="0" applyNumberFormat="1" applyFont="1" applyBorder="1">
      <alignment vertical="center"/>
    </xf>
    <xf numFmtId="0" fontId="11" fillId="0" borderId="0" xfId="0" applyFont="1" applyAlignment="1">
      <alignment horizontal="left" vertical="center"/>
    </xf>
    <xf numFmtId="0" fontId="14" fillId="0" borderId="0" xfId="0" applyFont="1" applyAlignment="1">
      <alignment horizontal="left" vertical="center"/>
    </xf>
    <xf numFmtId="0" fontId="11" fillId="0" borderId="0" xfId="0" applyFont="1" applyAlignment="1">
      <alignment horizontal="left" vertical="center" indent="1"/>
    </xf>
    <xf numFmtId="0" fontId="33" fillId="0" borderId="0" xfId="0" applyFont="1" applyAlignment="1">
      <alignment horizontal="left" vertical="center"/>
    </xf>
    <xf numFmtId="0" fontId="15" fillId="0" borderId="0" xfId="0" applyFont="1">
      <alignment vertical="center"/>
    </xf>
    <xf numFmtId="0" fontId="34" fillId="0" borderId="0" xfId="0" applyFont="1">
      <alignment vertical="center"/>
    </xf>
    <xf numFmtId="0" fontId="15" fillId="0" borderId="6" xfId="0" applyFont="1" applyBorder="1" applyAlignment="1">
      <alignment horizontal="center" vertical="center"/>
    </xf>
    <xf numFmtId="0" fontId="15" fillId="0" borderId="6" xfId="0" applyFont="1" applyBorder="1" applyAlignment="1">
      <alignment horizontal="center" vertical="center" wrapText="1"/>
    </xf>
    <xf numFmtId="0" fontId="35" fillId="0" borderId="6" xfId="0" applyFont="1" applyBorder="1" applyAlignment="1">
      <alignment vertical="center" wrapText="1"/>
    </xf>
    <xf numFmtId="0" fontId="4" fillId="0" borderId="6" xfId="0" applyFont="1" applyBorder="1" applyAlignment="1">
      <alignment horizontal="center" vertical="center"/>
    </xf>
    <xf numFmtId="0" fontId="36" fillId="0" borderId="0" xfId="0" applyFont="1">
      <alignment vertical="center"/>
    </xf>
    <xf numFmtId="0" fontId="12" fillId="0" borderId="6" xfId="0" applyFont="1" applyBorder="1" applyAlignment="1">
      <alignment horizontal="center" vertical="center"/>
    </xf>
    <xf numFmtId="178" fontId="28" fillId="0" borderId="6" xfId="0" applyNumberFormat="1" applyFont="1" applyBorder="1">
      <alignment vertical="center"/>
    </xf>
    <xf numFmtId="178" fontId="37" fillId="5" borderId="6" xfId="0" applyNumberFormat="1" applyFont="1" applyFill="1" applyBorder="1">
      <alignment vertical="center"/>
    </xf>
    <xf numFmtId="178" fontId="37" fillId="5" borderId="9" xfId="0" applyNumberFormat="1" applyFont="1" applyFill="1" applyBorder="1">
      <alignment vertical="center"/>
    </xf>
    <xf numFmtId="178" fontId="37" fillId="0" borderId="6" xfId="0" applyNumberFormat="1" applyFont="1" applyBorder="1">
      <alignment vertical="center"/>
    </xf>
    <xf numFmtId="178" fontId="37" fillId="0" borderId="8" xfId="0" applyNumberFormat="1" applyFont="1" applyBorder="1">
      <alignment vertical="center"/>
    </xf>
    <xf numFmtId="178" fontId="37" fillId="4" borderId="9" xfId="0" applyNumberFormat="1" applyFont="1" applyFill="1" applyBorder="1">
      <alignment vertical="center"/>
    </xf>
    <xf numFmtId="0" fontId="36" fillId="0" borderId="6" xfId="0" applyFont="1" applyBorder="1">
      <alignment vertical="center"/>
    </xf>
    <xf numFmtId="0" fontId="37" fillId="0" borderId="6" xfId="1" applyFont="1" applyFill="1" applyBorder="1">
      <alignment vertical="center"/>
    </xf>
    <xf numFmtId="0" fontId="38" fillId="0" borderId="6" xfId="0" applyFont="1" applyBorder="1">
      <alignment vertical="center"/>
    </xf>
    <xf numFmtId="0" fontId="12" fillId="0" borderId="6" xfId="0" applyFont="1" applyBorder="1">
      <alignment vertical="center"/>
    </xf>
    <xf numFmtId="196" fontId="4" fillId="0" borderId="7" xfId="0" applyNumberFormat="1" applyFont="1" applyBorder="1">
      <alignment vertical="center"/>
    </xf>
    <xf numFmtId="178" fontId="39" fillId="4" borderId="9" xfId="0" applyNumberFormat="1" applyFont="1" applyFill="1" applyBorder="1" applyAlignment="1">
      <alignment vertical="center" shrinkToFit="1"/>
    </xf>
    <xf numFmtId="196" fontId="28" fillId="0" borderId="10" xfId="0" applyNumberFormat="1" applyFont="1" applyBorder="1">
      <alignment vertical="center"/>
    </xf>
    <xf numFmtId="240" fontId="28" fillId="0" borderId="2" xfId="0" applyNumberFormat="1" applyFont="1" applyBorder="1">
      <alignment vertical="center"/>
    </xf>
    <xf numFmtId="0" fontId="28" fillId="0" borderId="6" xfId="0" applyFont="1" applyBorder="1">
      <alignment vertical="center"/>
    </xf>
    <xf numFmtId="0" fontId="28" fillId="0" borderId="7" xfId="0" applyFont="1" applyBorder="1">
      <alignment vertical="center"/>
    </xf>
    <xf numFmtId="240" fontId="28" fillId="0" borderId="6" xfId="0" applyNumberFormat="1" applyFont="1" applyBorder="1">
      <alignment vertical="center"/>
    </xf>
    <xf numFmtId="180" fontId="28" fillId="0" borderId="6" xfId="0" applyNumberFormat="1" applyFont="1" applyBorder="1">
      <alignment vertical="center"/>
    </xf>
    <xf numFmtId="0" fontId="37" fillId="0" borderId="2" xfId="0" applyFont="1" applyBorder="1">
      <alignment vertical="center"/>
    </xf>
    <xf numFmtId="178" fontId="39" fillId="3" borderId="6" xfId="0" applyNumberFormat="1" applyFont="1" applyFill="1" applyBorder="1" applyAlignment="1">
      <alignment vertical="center" shrinkToFit="1"/>
    </xf>
    <xf numFmtId="192" fontId="11" fillId="0" borderId="6" xfId="0" applyNumberFormat="1" applyFont="1" applyBorder="1" applyAlignment="1">
      <alignment vertical="center" shrinkToFit="1"/>
    </xf>
    <xf numFmtId="211" fontId="11" fillId="0" borderId="6" xfId="0" applyNumberFormat="1" applyFont="1" applyBorder="1" applyAlignment="1">
      <alignment vertical="center" shrinkToFit="1"/>
    </xf>
    <xf numFmtId="193" fontId="11" fillId="0" borderId="6" xfId="0" applyNumberFormat="1" applyFont="1" applyBorder="1" applyAlignment="1">
      <alignment vertical="center" shrinkToFit="1"/>
    </xf>
    <xf numFmtId="181" fontId="11" fillId="0" borderId="6" xfId="0" applyNumberFormat="1" applyFont="1" applyBorder="1" applyAlignment="1">
      <alignment vertical="center" shrinkToFit="1"/>
    </xf>
    <xf numFmtId="209" fontId="11" fillId="0" borderId="6" xfId="0" applyNumberFormat="1" applyFont="1" applyBorder="1" applyAlignment="1">
      <alignment vertical="center" shrinkToFit="1"/>
    </xf>
    <xf numFmtId="200" fontId="16" fillId="0" borderId="6" xfId="0" applyNumberFormat="1" applyFont="1" applyBorder="1" applyAlignment="1">
      <alignment vertical="center" shrinkToFit="1"/>
    </xf>
    <xf numFmtId="182" fontId="11" fillId="0" borderId="6" xfId="0" applyNumberFormat="1" applyFont="1" applyBorder="1" applyAlignment="1">
      <alignment vertical="center" shrinkToFit="1"/>
    </xf>
    <xf numFmtId="218" fontId="11" fillId="0" borderId="6" xfId="0" applyNumberFormat="1" applyFont="1" applyBorder="1" applyAlignment="1">
      <alignment vertical="center" shrinkToFit="1"/>
    </xf>
    <xf numFmtId="178" fontId="40" fillId="0" borderId="6" xfId="0" applyNumberFormat="1" applyFont="1" applyBorder="1" applyAlignment="1">
      <alignment vertical="center" shrinkToFit="1"/>
    </xf>
    <xf numFmtId="183" fontId="11" fillId="0" borderId="6" xfId="0" applyNumberFormat="1" applyFont="1" applyBorder="1" applyAlignment="1">
      <alignment vertical="center" shrinkToFit="1"/>
    </xf>
    <xf numFmtId="200" fontId="15" fillId="0" borderId="1" xfId="0" applyNumberFormat="1" applyFont="1" applyBorder="1" applyAlignment="1">
      <alignment vertical="center" shrinkToFit="1"/>
    </xf>
    <xf numFmtId="206" fontId="15" fillId="0" borderId="6" xfId="0" applyNumberFormat="1" applyFont="1" applyBorder="1" applyAlignment="1">
      <alignment horizontal="right" vertical="center" shrinkToFit="1"/>
    </xf>
    <xf numFmtId="208" fontId="15" fillId="0" borderId="6" xfId="0" applyNumberFormat="1" applyFont="1" applyBorder="1" applyAlignment="1">
      <alignment vertical="center" shrinkToFit="1"/>
    </xf>
    <xf numFmtId="184" fontId="11" fillId="0" borderId="6" xfId="0" applyNumberFormat="1" applyFont="1" applyBorder="1" applyAlignment="1">
      <alignment vertical="center" shrinkToFit="1"/>
    </xf>
    <xf numFmtId="0" fontId="15" fillId="0" borderId="6" xfId="0" applyFont="1" applyBorder="1" applyAlignment="1">
      <alignment vertical="center" shrinkToFit="1"/>
    </xf>
    <xf numFmtId="207" fontId="11" fillId="0" borderId="6" xfId="0" applyNumberFormat="1" applyFont="1" applyBorder="1" applyAlignment="1">
      <alignment vertical="center" shrinkToFit="1"/>
    </xf>
    <xf numFmtId="180" fontId="11" fillId="0" borderId="6" xfId="0" applyNumberFormat="1" applyFont="1" applyBorder="1" applyAlignment="1">
      <alignment vertical="center" shrinkToFit="1"/>
    </xf>
    <xf numFmtId="180" fontId="15" fillId="0" borderId="6" xfId="0" applyNumberFormat="1" applyFont="1" applyBorder="1" applyAlignment="1">
      <alignment vertical="center" shrinkToFit="1"/>
    </xf>
    <xf numFmtId="0" fontId="15" fillId="0" borderId="6" xfId="0" applyFont="1" applyBorder="1" applyAlignment="1">
      <alignment horizontal="right" vertical="center" shrinkToFit="1"/>
    </xf>
    <xf numFmtId="212" fontId="11" fillId="0" borderId="6" xfId="0" applyNumberFormat="1" applyFont="1" applyBorder="1" applyAlignment="1">
      <alignment vertical="center" shrinkToFit="1"/>
    </xf>
    <xf numFmtId="185" fontId="11" fillId="0" borderId="6" xfId="0" applyNumberFormat="1" applyFont="1" applyBorder="1" applyAlignment="1">
      <alignment vertical="center" shrinkToFit="1"/>
    </xf>
    <xf numFmtId="221" fontId="11" fillId="0" borderId="6" xfId="0" applyNumberFormat="1" applyFont="1" applyBorder="1" applyAlignment="1">
      <alignment vertical="center" shrinkToFit="1"/>
    </xf>
    <xf numFmtId="222" fontId="11" fillId="0" borderId="6" xfId="0" applyNumberFormat="1" applyFont="1" applyBorder="1" applyAlignment="1">
      <alignment vertical="center" shrinkToFit="1"/>
    </xf>
    <xf numFmtId="182" fontId="16" fillId="0" borderId="6" xfId="0" applyNumberFormat="1" applyFont="1" applyBorder="1" applyAlignment="1">
      <alignment vertical="center" shrinkToFit="1"/>
    </xf>
    <xf numFmtId="182" fontId="16" fillId="0" borderId="0" xfId="0" applyNumberFormat="1" applyFont="1" applyBorder="1" applyAlignment="1">
      <alignment vertical="center" shrinkToFit="1"/>
    </xf>
    <xf numFmtId="209" fontId="16" fillId="0" borderId="6" xfId="0" applyNumberFormat="1" applyFont="1" applyBorder="1" applyAlignment="1">
      <alignment vertical="center" shrinkToFit="1"/>
    </xf>
    <xf numFmtId="178" fontId="16" fillId="0" borderId="6" xfId="0" applyNumberFormat="1" applyFont="1" applyBorder="1" applyAlignment="1">
      <alignment vertical="center" shrinkToFit="1"/>
    </xf>
    <xf numFmtId="220" fontId="16" fillId="0" borderId="6" xfId="0" applyNumberFormat="1" applyFont="1" applyBorder="1" applyAlignment="1">
      <alignment vertical="center" shrinkToFit="1"/>
    </xf>
    <xf numFmtId="0" fontId="15" fillId="0" borderId="7" xfId="0" applyFont="1" applyBorder="1" applyAlignment="1">
      <alignment vertical="center" shrinkToFit="1"/>
    </xf>
    <xf numFmtId="0" fontId="15" fillId="0" borderId="7" xfId="0" applyFont="1" applyBorder="1" applyAlignment="1">
      <alignment horizontal="right" vertical="center" shrinkToFit="1"/>
    </xf>
    <xf numFmtId="0" fontId="15" fillId="0" borderId="4" xfId="0" applyFont="1" applyBorder="1" applyAlignment="1">
      <alignment horizontal="right" vertical="center" shrinkToFit="1"/>
    </xf>
    <xf numFmtId="223" fontId="11" fillId="0" borderId="6" xfId="0" applyNumberFormat="1" applyFont="1" applyBorder="1" applyAlignment="1">
      <alignment vertical="center" shrinkToFit="1"/>
    </xf>
    <xf numFmtId="185" fontId="40" fillId="0" borderId="6" xfId="0" applyNumberFormat="1" applyFont="1" applyBorder="1" applyAlignment="1">
      <alignment vertical="center" shrinkToFit="1"/>
    </xf>
    <xf numFmtId="185" fontId="16" fillId="0" borderId="6" xfId="0" applyNumberFormat="1" applyFont="1" applyBorder="1" applyAlignment="1">
      <alignment vertical="center" shrinkToFit="1"/>
    </xf>
    <xf numFmtId="0" fontId="14" fillId="0" borderId="6" xfId="0" applyFont="1" applyBorder="1" applyAlignment="1">
      <alignment horizontal="right" vertical="center" shrinkToFit="1"/>
    </xf>
    <xf numFmtId="0" fontId="14" fillId="0" borderId="0" xfId="0" applyFont="1">
      <alignment vertical="center"/>
    </xf>
    <xf numFmtId="200" fontId="15" fillId="0" borderId="6" xfId="0" applyNumberFormat="1" applyFont="1" applyBorder="1" applyAlignment="1">
      <alignment vertical="center" shrinkToFit="1"/>
    </xf>
    <xf numFmtId="0" fontId="14" fillId="0" borderId="6" xfId="0" applyFont="1" applyBorder="1" applyAlignment="1">
      <alignment vertical="center" shrinkToFit="1"/>
    </xf>
    <xf numFmtId="223" fontId="16" fillId="0" borderId="6" xfId="0" applyNumberFormat="1" applyFont="1" applyBorder="1" applyAlignment="1">
      <alignment vertical="center" shrinkToFit="1"/>
    </xf>
    <xf numFmtId="224" fontId="16" fillId="0" borderId="6" xfId="0" applyNumberFormat="1" applyFont="1" applyBorder="1" applyAlignment="1">
      <alignment vertical="center" shrinkToFit="1"/>
    </xf>
    <xf numFmtId="194" fontId="11" fillId="0" borderId="6" xfId="0" applyNumberFormat="1" applyFont="1" applyBorder="1" applyAlignment="1">
      <alignment vertical="center" shrinkToFit="1"/>
    </xf>
    <xf numFmtId="239" fontId="11" fillId="0" borderId="6" xfId="0" applyNumberFormat="1" applyFont="1" applyBorder="1" applyAlignment="1">
      <alignment vertical="center" shrinkToFit="1"/>
    </xf>
    <xf numFmtId="199" fontId="11" fillId="0" borderId="6" xfId="0" applyNumberFormat="1" applyFont="1" applyBorder="1" applyAlignment="1">
      <alignment vertical="center" shrinkToFit="1"/>
    </xf>
    <xf numFmtId="180" fontId="40" fillId="0" borderId="6" xfId="0" applyNumberFormat="1" applyFont="1" applyBorder="1" applyAlignment="1">
      <alignment vertical="center" shrinkToFit="1"/>
    </xf>
    <xf numFmtId="202" fontId="16" fillId="0" borderId="1" xfId="0" applyNumberFormat="1" applyFont="1" applyBorder="1" applyAlignment="1">
      <alignment vertical="center" shrinkToFit="1"/>
    </xf>
    <xf numFmtId="237" fontId="15" fillId="0" borderId="6" xfId="0" applyNumberFormat="1" applyFont="1" applyBorder="1" applyAlignment="1">
      <alignment vertical="center" shrinkToFit="1"/>
    </xf>
    <xf numFmtId="191" fontId="15" fillId="0" borderId="6" xfId="0" applyNumberFormat="1" applyFont="1" applyBorder="1" applyAlignment="1">
      <alignment vertical="center" shrinkToFit="1"/>
    </xf>
    <xf numFmtId="185" fontId="15" fillId="0" borderId="6" xfId="0" applyNumberFormat="1" applyFont="1" applyBorder="1" applyAlignment="1">
      <alignment vertical="center" shrinkToFit="1"/>
    </xf>
    <xf numFmtId="244" fontId="11" fillId="0" borderId="6" xfId="0" applyNumberFormat="1" applyFont="1" applyBorder="1" applyAlignment="1">
      <alignment vertical="center" shrinkToFit="1"/>
    </xf>
    <xf numFmtId="0" fontId="15" fillId="0" borderId="1" xfId="0" applyFont="1" applyBorder="1" applyAlignment="1">
      <alignment vertical="center" shrinkToFit="1"/>
    </xf>
    <xf numFmtId="195" fontId="15" fillId="0" borderId="6" xfId="0" applyNumberFormat="1" applyFont="1" applyBorder="1" applyAlignment="1">
      <alignment vertical="center" shrinkToFit="1"/>
    </xf>
    <xf numFmtId="185" fontId="15" fillId="0" borderId="7" xfId="0" applyNumberFormat="1" applyFont="1" applyBorder="1" applyAlignment="1">
      <alignment vertical="center" shrinkToFit="1"/>
    </xf>
    <xf numFmtId="185" fontId="15" fillId="0" borderId="0" xfId="0" applyNumberFormat="1" applyFont="1" applyBorder="1" applyAlignment="1">
      <alignment vertical="center" shrinkToFit="1"/>
    </xf>
    <xf numFmtId="242" fontId="15" fillId="0" borderId="6" xfId="0" applyNumberFormat="1" applyFont="1" applyBorder="1" applyAlignment="1">
      <alignment vertical="center" shrinkToFit="1"/>
    </xf>
    <xf numFmtId="213" fontId="11" fillId="0" borderId="6" xfId="0" applyNumberFormat="1" applyFont="1" applyBorder="1" applyAlignment="1">
      <alignment vertical="center" shrinkToFit="1"/>
    </xf>
    <xf numFmtId="214" fontId="11" fillId="0" borderId="6" xfId="0" applyNumberFormat="1" applyFont="1" applyBorder="1" applyAlignment="1">
      <alignment vertical="center" shrinkToFit="1"/>
    </xf>
    <xf numFmtId="0" fontId="15" fillId="0" borderId="0" xfId="0" applyFont="1" applyAlignment="1">
      <alignment vertical="center" shrinkToFit="1"/>
    </xf>
    <xf numFmtId="241" fontId="15" fillId="0" borderId="6" xfId="0" applyNumberFormat="1" applyFont="1" applyBorder="1" applyAlignment="1">
      <alignment vertical="center" shrinkToFit="1"/>
    </xf>
    <xf numFmtId="187" fontId="15" fillId="0" borderId="6" xfId="0" applyNumberFormat="1" applyFont="1" applyBorder="1" applyAlignment="1">
      <alignment vertical="center" shrinkToFit="1"/>
    </xf>
    <xf numFmtId="243" fontId="15" fillId="0" borderId="6" xfId="0" applyNumberFormat="1" applyFont="1" applyBorder="1" applyAlignment="1">
      <alignment vertical="center" shrinkToFit="1"/>
    </xf>
    <xf numFmtId="219" fontId="11" fillId="0" borderId="6" xfId="0" applyNumberFormat="1" applyFont="1" applyBorder="1" applyAlignment="1">
      <alignment vertical="center" shrinkToFit="1"/>
    </xf>
    <xf numFmtId="216" fontId="11" fillId="0" borderId="6" xfId="0" applyNumberFormat="1" applyFont="1" applyBorder="1" applyAlignment="1">
      <alignment vertical="center" shrinkToFit="1"/>
    </xf>
    <xf numFmtId="187" fontId="40" fillId="0" borderId="6" xfId="0" applyNumberFormat="1" applyFont="1" applyBorder="1" applyAlignment="1">
      <alignment vertical="center" shrinkToFit="1"/>
    </xf>
    <xf numFmtId="229" fontId="15" fillId="0" borderId="6" xfId="0" applyNumberFormat="1" applyFont="1" applyBorder="1" applyAlignment="1">
      <alignment vertical="center" shrinkToFit="1"/>
    </xf>
    <xf numFmtId="240" fontId="40" fillId="0" borderId="6" xfId="0" applyNumberFormat="1" applyFont="1" applyBorder="1" applyAlignment="1">
      <alignment vertical="center" shrinkToFit="1"/>
    </xf>
    <xf numFmtId="190" fontId="39" fillId="2" borderId="6" xfId="1" applyNumberFormat="1" applyFont="1" applyFill="1" applyBorder="1" applyAlignment="1">
      <alignment vertical="center" shrinkToFit="1"/>
    </xf>
    <xf numFmtId="185" fontId="28" fillId="0" borderId="6" xfId="0" applyNumberFormat="1" applyFont="1" applyBorder="1">
      <alignment vertical="center"/>
    </xf>
    <xf numFmtId="260" fontId="11" fillId="0" borderId="6" xfId="0" applyNumberFormat="1" applyFont="1" applyBorder="1" applyAlignment="1">
      <alignment vertical="center" shrinkToFit="1"/>
    </xf>
    <xf numFmtId="261" fontId="11" fillId="0" borderId="6" xfId="0" applyNumberFormat="1" applyFont="1" applyBorder="1" applyAlignment="1">
      <alignment vertical="center" shrinkToFit="1"/>
    </xf>
    <xf numFmtId="262" fontId="15" fillId="0" borderId="6" xfId="0" applyNumberFormat="1" applyFont="1" applyBorder="1" applyAlignment="1">
      <alignment vertical="center" shrinkToFit="1"/>
    </xf>
    <xf numFmtId="263" fontId="11" fillId="0" borderId="6" xfId="0" applyNumberFormat="1" applyFont="1" applyBorder="1" applyAlignment="1">
      <alignment vertical="center" shrinkToFit="1"/>
    </xf>
    <xf numFmtId="264" fontId="28" fillId="0" borderId="6" xfId="0" applyNumberFormat="1" applyFont="1" applyBorder="1" applyAlignment="1">
      <alignment horizontal="left" vertical="center"/>
    </xf>
    <xf numFmtId="0" fontId="4" fillId="0" borderId="6" xfId="0" applyFont="1" applyBorder="1" applyAlignment="1">
      <alignment horizontal="left" vertical="center"/>
    </xf>
    <xf numFmtId="0" fontId="37" fillId="0" borderId="6" xfId="0" applyFont="1" applyBorder="1">
      <alignment vertical="center"/>
    </xf>
    <xf numFmtId="256" fontId="28" fillId="0" borderId="6" xfId="0" applyNumberFormat="1" applyFont="1" applyBorder="1">
      <alignment vertical="center"/>
    </xf>
    <xf numFmtId="265" fontId="39" fillId="3" borderId="6" xfId="0" applyNumberFormat="1" applyFont="1" applyFill="1" applyBorder="1" applyAlignment="1">
      <alignment horizontal="left" vertical="center" shrinkToFit="1"/>
    </xf>
    <xf numFmtId="266" fontId="0" fillId="0" borderId="6" xfId="0" applyNumberFormat="1" applyBorder="1" applyAlignment="1">
      <alignment horizontal="left" vertical="center"/>
    </xf>
    <xf numFmtId="200" fontId="13" fillId="0" borderId="6" xfId="0" applyNumberFormat="1" applyFont="1" applyBorder="1" applyAlignment="1">
      <alignment horizontal="center" vertical="center"/>
    </xf>
    <xf numFmtId="178" fontId="23" fillId="0" borderId="6" xfId="0" applyNumberFormat="1" applyFont="1" applyBorder="1" applyAlignment="1">
      <alignment horizontal="center" vertical="center"/>
    </xf>
    <xf numFmtId="178" fontId="13" fillId="0" borderId="6" xfId="0" applyNumberFormat="1" applyFont="1" applyBorder="1" applyAlignment="1">
      <alignment horizontal="center" vertical="center"/>
    </xf>
    <xf numFmtId="185" fontId="13" fillId="0" borderId="6" xfId="0" applyNumberFormat="1" applyFont="1" applyBorder="1" applyAlignment="1">
      <alignment horizontal="center" vertical="center"/>
    </xf>
    <xf numFmtId="185" fontId="23" fillId="0" borderId="6" xfId="0" applyNumberFormat="1" applyFont="1" applyBorder="1" applyAlignment="1">
      <alignment horizontal="center" vertical="center"/>
    </xf>
    <xf numFmtId="0" fontId="4" fillId="0" borderId="3" xfId="0" applyFont="1" applyBorder="1" applyAlignment="1">
      <alignment horizontal="center" vertical="center"/>
    </xf>
    <xf numFmtId="204" fontId="13" fillId="0" borderId="6" xfId="0" applyNumberFormat="1" applyFont="1" applyBorder="1" applyAlignment="1">
      <alignment horizontal="center" vertical="center"/>
    </xf>
    <xf numFmtId="0" fontId="4" fillId="3" borderId="3" xfId="0" applyFont="1" applyFill="1" applyBorder="1" applyAlignment="1">
      <alignment horizontal="center" vertical="center"/>
    </xf>
    <xf numFmtId="195" fontId="13" fillId="3" borderId="6" xfId="0" applyNumberFormat="1" applyFont="1" applyFill="1" applyBorder="1" applyAlignment="1">
      <alignment horizontal="center" vertical="center"/>
    </xf>
    <xf numFmtId="196" fontId="4" fillId="0" borderId="6" xfId="0" applyNumberFormat="1" applyFont="1" applyBorder="1" applyAlignment="1">
      <alignment horizontal="center" vertical="center"/>
    </xf>
    <xf numFmtId="196" fontId="4" fillId="0" borderId="3" xfId="0" applyNumberFormat="1" applyFont="1" applyBorder="1" applyAlignment="1">
      <alignment horizontal="center" vertical="center"/>
    </xf>
    <xf numFmtId="218" fontId="24" fillId="0" borderId="6" xfId="0" applyNumberFormat="1" applyFont="1" applyBorder="1" applyAlignment="1">
      <alignment horizontal="center" vertical="center"/>
    </xf>
    <xf numFmtId="229" fontId="4" fillId="0" borderId="6" xfId="0" applyNumberFormat="1" applyFont="1" applyBorder="1" applyAlignment="1">
      <alignment horizontal="center" vertical="center"/>
    </xf>
    <xf numFmtId="196" fontId="4" fillId="0" borderId="11" xfId="0" applyNumberFormat="1" applyFont="1" applyBorder="1" applyAlignment="1">
      <alignment horizontal="center" vertical="center"/>
    </xf>
    <xf numFmtId="234" fontId="23" fillId="0" borderId="3" xfId="0" applyNumberFormat="1" applyFont="1" applyBorder="1" applyAlignment="1">
      <alignment horizontal="center" vertical="center"/>
    </xf>
    <xf numFmtId="234" fontId="23" fillId="0" borderId="6" xfId="0" applyNumberFormat="1" applyFont="1" applyBorder="1" applyAlignment="1">
      <alignment horizontal="center" vertical="center"/>
    </xf>
    <xf numFmtId="179" fontId="23" fillId="0" borderId="6" xfId="0" applyNumberFormat="1" applyFont="1" applyBorder="1" applyAlignment="1">
      <alignment horizontal="center" vertical="center"/>
    </xf>
    <xf numFmtId="179" fontId="23" fillId="0" borderId="3" xfId="0" applyNumberFormat="1" applyFont="1" applyBorder="1" applyAlignment="1">
      <alignment horizontal="center" vertical="center"/>
    </xf>
    <xf numFmtId="267" fontId="16" fillId="0" borderId="6" xfId="0" applyNumberFormat="1" applyFont="1" applyBorder="1" applyAlignment="1">
      <alignment horizontal="center" vertical="center"/>
    </xf>
    <xf numFmtId="235" fontId="23" fillId="2" borderId="6" xfId="0" applyNumberFormat="1" applyFont="1" applyFill="1" applyBorder="1">
      <alignment vertical="center"/>
    </xf>
    <xf numFmtId="236" fontId="23" fillId="2" borderId="6" xfId="0" applyNumberFormat="1" applyFont="1" applyFill="1" applyBorder="1">
      <alignment vertical="center"/>
    </xf>
    <xf numFmtId="234" fontId="23" fillId="3" borderId="6" xfId="0" applyNumberFormat="1" applyFont="1" applyFill="1" applyBorder="1">
      <alignment vertical="center"/>
    </xf>
    <xf numFmtId="268" fontId="0" fillId="0" borderId="6" xfId="0" applyNumberFormat="1" applyBorder="1" applyAlignment="1">
      <alignment horizontal="left" vertical="center"/>
    </xf>
    <xf numFmtId="0" fontId="15" fillId="3" borderId="6" xfId="0" applyFont="1" applyFill="1" applyBorder="1" applyAlignment="1">
      <alignment horizontal="center" vertical="center" wrapText="1"/>
    </xf>
    <xf numFmtId="177" fontId="17" fillId="3" borderId="6" xfId="0" applyNumberFormat="1" applyFont="1" applyFill="1" applyBorder="1">
      <alignment vertical="center"/>
    </xf>
    <xf numFmtId="178" fontId="37" fillId="3" borderId="6" xfId="0" applyNumberFormat="1" applyFont="1" applyFill="1" applyBorder="1">
      <alignment vertical="center"/>
    </xf>
    <xf numFmtId="0" fontId="17" fillId="3" borderId="6" xfId="0" applyFont="1" applyFill="1" applyBorder="1">
      <alignment vertical="center"/>
    </xf>
    <xf numFmtId="0" fontId="17" fillId="0" borderId="6" xfId="0" applyFont="1" applyBorder="1" applyAlignment="1">
      <alignment horizontal="center" vertical="center" wrapText="1"/>
    </xf>
    <xf numFmtId="201" fontId="17" fillId="0" borderId="6" xfId="0" applyNumberFormat="1" applyFont="1" applyBorder="1">
      <alignment vertical="center"/>
    </xf>
    <xf numFmtId="195" fontId="39" fillId="0" borderId="6" xfId="0" applyNumberFormat="1" applyFont="1" applyBorder="1">
      <alignment vertical="center"/>
    </xf>
    <xf numFmtId="203" fontId="39" fillId="0" borderId="6" xfId="0" applyNumberFormat="1" applyFont="1" applyBorder="1">
      <alignment vertical="center"/>
    </xf>
    <xf numFmtId="224" fontId="39" fillId="0" borderId="6" xfId="0" applyNumberFormat="1" applyFont="1" applyBorder="1">
      <alignment vertical="center"/>
    </xf>
    <xf numFmtId="177" fontId="17" fillId="0" borderId="6" xfId="0" applyNumberFormat="1" applyFont="1" applyBorder="1">
      <alignment vertical="center"/>
    </xf>
    <xf numFmtId="259" fontId="39" fillId="0" borderId="6" xfId="0" applyNumberFormat="1" applyFont="1" applyBorder="1">
      <alignment vertical="center"/>
    </xf>
    <xf numFmtId="179" fontId="39" fillId="0" borderId="6" xfId="0" applyNumberFormat="1" applyFont="1" applyBorder="1">
      <alignment vertical="center"/>
    </xf>
    <xf numFmtId="0" fontId="17" fillId="0" borderId="6" xfId="0" applyFont="1" applyBorder="1">
      <alignment vertical="center"/>
    </xf>
    <xf numFmtId="220" fontId="39" fillId="3" borderId="6" xfId="0" applyNumberFormat="1" applyFont="1" applyFill="1" applyBorder="1" applyAlignment="1">
      <alignment vertical="center" shrinkToFit="1"/>
    </xf>
    <xf numFmtId="0" fontId="4" fillId="3" borderId="12" xfId="0" applyFont="1" applyFill="1" applyBorder="1">
      <alignment vertical="center"/>
    </xf>
    <xf numFmtId="220" fontId="17" fillId="3" borderId="12" xfId="0" applyNumberFormat="1" applyFont="1" applyFill="1" applyBorder="1" applyAlignment="1">
      <alignment vertical="center" shrinkToFit="1"/>
    </xf>
    <xf numFmtId="0" fontId="27" fillId="0" borderId="5" xfId="0" applyFont="1" applyBorder="1" applyAlignment="1">
      <alignment vertical="center" shrinkToFit="1"/>
    </xf>
    <xf numFmtId="0" fontId="27" fillId="0" borderId="5" xfId="0" applyFont="1" applyBorder="1" applyAlignment="1">
      <alignment horizontal="center" vertical="center" shrinkToFit="1"/>
    </xf>
    <xf numFmtId="0" fontId="41" fillId="0" borderId="5" xfId="1" applyFont="1" applyFill="1" applyBorder="1" applyAlignment="1">
      <alignment vertical="center" shrinkToFit="1"/>
    </xf>
    <xf numFmtId="190" fontId="41" fillId="2" borderId="5" xfId="1" applyNumberFormat="1" applyFont="1" applyFill="1" applyBorder="1" applyAlignment="1">
      <alignment vertical="center" shrinkToFit="1"/>
    </xf>
    <xf numFmtId="190" fontId="36" fillId="0" borderId="5" xfId="0" applyNumberFormat="1" applyFont="1" applyBorder="1" applyAlignment="1">
      <alignment vertical="center" shrinkToFit="1"/>
    </xf>
    <xf numFmtId="269" fontId="12" fillId="0" borderId="0" xfId="0" applyNumberFormat="1" applyFont="1">
      <alignment vertical="center"/>
    </xf>
    <xf numFmtId="270" fontId="12" fillId="0" borderId="6" xfId="0" applyNumberFormat="1" applyFont="1" applyBorder="1" applyAlignment="1">
      <alignment horizontal="left" vertical="center"/>
    </xf>
    <xf numFmtId="266" fontId="12" fillId="0" borderId="6" xfId="0" applyNumberFormat="1" applyFont="1" applyBorder="1" applyAlignment="1">
      <alignment horizontal="left" vertical="center"/>
    </xf>
    <xf numFmtId="258" fontId="12" fillId="0" borderId="6" xfId="0" applyNumberFormat="1" applyFont="1" applyBorder="1">
      <alignment vertical="center"/>
    </xf>
    <xf numFmtId="178" fontId="16" fillId="0" borderId="6" xfId="0" applyNumberFormat="1" applyFont="1" applyBorder="1" applyAlignment="1">
      <alignment horizontal="center" vertical="center"/>
    </xf>
    <xf numFmtId="178" fontId="16" fillId="0" borderId="6" xfId="0" applyNumberFormat="1" applyFont="1" applyBorder="1" applyAlignment="1">
      <alignment horizontal="right" vertical="center"/>
    </xf>
    <xf numFmtId="0" fontId="15" fillId="0" borderId="6" xfId="0" applyFont="1" applyBorder="1" applyAlignment="1">
      <alignment horizontal="center" vertical="center"/>
    </xf>
    <xf numFmtId="0" fontId="15" fillId="0" borderId="6" xfId="0" applyFont="1" applyBorder="1" applyAlignment="1">
      <alignment horizontal="center" vertical="center" wrapText="1"/>
    </xf>
    <xf numFmtId="271" fontId="15" fillId="0" borderId="6" xfId="0" applyNumberFormat="1" applyFont="1" applyBorder="1" applyAlignment="1">
      <alignment vertical="center" shrinkToFit="1"/>
    </xf>
    <xf numFmtId="272" fontId="15" fillId="0" borderId="6" xfId="0" applyNumberFormat="1" applyFont="1" applyBorder="1" applyAlignment="1">
      <alignment vertical="center" shrinkToFit="1"/>
    </xf>
    <xf numFmtId="273" fontId="15" fillId="0" borderId="6" xfId="0" applyNumberFormat="1" applyFont="1" applyBorder="1" applyAlignment="1">
      <alignment vertical="center" shrinkToFit="1"/>
    </xf>
    <xf numFmtId="271" fontId="15" fillId="0" borderId="6" xfId="0" applyNumberFormat="1" applyFont="1" applyBorder="1" applyAlignment="1">
      <alignment horizontal="center" vertical="center" shrinkToFit="1"/>
    </xf>
    <xf numFmtId="274" fontId="4" fillId="0" borderId="6" xfId="0" applyNumberFormat="1" applyFont="1" applyBorder="1" applyAlignment="1">
      <alignment horizontal="left" vertical="center"/>
    </xf>
    <xf numFmtId="176" fontId="15" fillId="0" borderId="6" xfId="0" applyNumberFormat="1" applyFont="1" applyBorder="1" applyAlignment="1">
      <alignment horizontal="center" vertical="center"/>
    </xf>
    <xf numFmtId="0" fontId="15" fillId="0" borderId="6" xfId="0" applyFont="1" applyBorder="1" applyAlignment="1">
      <alignment horizontal="center" vertical="center"/>
    </xf>
    <xf numFmtId="0" fontId="15" fillId="0" borderId="6" xfId="0" applyFont="1" applyBorder="1" applyAlignment="1">
      <alignment horizontal="center" vertical="center" wrapText="1"/>
    </xf>
    <xf numFmtId="178" fontId="16" fillId="0" borderId="6" xfId="0" applyNumberFormat="1" applyFont="1" applyBorder="1" applyAlignment="1">
      <alignment horizontal="center" vertical="center"/>
    </xf>
    <xf numFmtId="178" fontId="32" fillId="0" borderId="6" xfId="0" applyNumberFormat="1" applyFont="1" applyBorder="1" applyAlignment="1">
      <alignment horizontal="right" vertical="center"/>
    </xf>
    <xf numFmtId="0" fontId="4" fillId="0" borderId="8" xfId="0" applyFont="1" applyBorder="1" applyAlignment="1">
      <alignment vertical="center"/>
    </xf>
    <xf numFmtId="0" fontId="4" fillId="0" borderId="7" xfId="0" applyFont="1" applyBorder="1" applyAlignment="1">
      <alignment vertical="center"/>
    </xf>
    <xf numFmtId="0" fontId="4" fillId="0" borderId="6"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4" fillId="0" borderId="4" xfId="0" applyFont="1" applyBorder="1" applyAlignment="1">
      <alignment horizontal="center" vertical="center"/>
    </xf>
    <xf numFmtId="178" fontId="16" fillId="0" borderId="6" xfId="0" applyNumberFormat="1" applyFont="1" applyBorder="1" applyAlignment="1">
      <alignment vertical="center"/>
    </xf>
    <xf numFmtId="253" fontId="23" fillId="2" borderId="6" xfId="0" applyNumberFormat="1" applyFont="1" applyFill="1" applyBorder="1">
      <alignment vertical="center"/>
    </xf>
    <xf numFmtId="217" fontId="23" fillId="2" borderId="6" xfId="0" applyNumberFormat="1" applyFont="1" applyFill="1" applyBorder="1">
      <alignment vertical="center"/>
    </xf>
    <xf numFmtId="254" fontId="23" fillId="3" borderId="6" xfId="0" applyNumberFormat="1" applyFont="1" applyFill="1" applyBorder="1">
      <alignment vertical="center"/>
    </xf>
    <xf numFmtId="275" fontId="16" fillId="0" borderId="6" xfId="0" applyNumberFormat="1" applyFont="1" applyBorder="1" applyAlignment="1">
      <alignment horizontal="left" vertical="center"/>
    </xf>
    <xf numFmtId="204" fontId="16" fillId="0" borderId="6" xfId="0" applyNumberFormat="1" applyFont="1" applyBorder="1" applyAlignment="1">
      <alignment horizontal="left" vertical="center"/>
    </xf>
    <xf numFmtId="0" fontId="16" fillId="0" borderId="6" xfId="0" applyFont="1" applyBorder="1" applyAlignment="1">
      <alignment vertical="center" wrapText="1"/>
    </xf>
    <xf numFmtId="205" fontId="39" fillId="3" borderId="6" xfId="0" applyNumberFormat="1" applyFont="1" applyFill="1" applyBorder="1" applyAlignment="1">
      <alignment horizontal="left" vertical="center" shrinkToFit="1"/>
    </xf>
    <xf numFmtId="203" fontId="39" fillId="3" borderId="6" xfId="0" applyNumberFormat="1" applyFont="1" applyFill="1" applyBorder="1" applyAlignment="1">
      <alignment horizontal="left" vertical="center" shrinkToFit="1"/>
    </xf>
  </cellXfs>
  <cellStyles count="11">
    <cellStyle name="ハイパーリンク" xfId="10" builtinId="8"/>
    <cellStyle name="ピボットテーブルカテゴリ" xfId="2" xr:uid="{E6BF32E8-AFB3-4622-84D3-51A6C35433BA}"/>
    <cellStyle name="ピボットテーブルタイトル" xfId="3" xr:uid="{ACEF11FC-0A85-4CE9-8A6E-97C03056C430}"/>
    <cellStyle name="ピボットテーブルフィールド" xfId="4" xr:uid="{AAE0B56F-6EFB-42AD-839D-068E9869BCD7}"/>
    <cellStyle name="ピボットテーブル角" xfId="5" xr:uid="{777E2B3D-0566-4A47-8CE5-F3E715B28F94}"/>
    <cellStyle name="ピボットテーブル結果" xfId="6" xr:uid="{447F64CA-E611-4329-841D-5F03F8D86C4D}"/>
    <cellStyle name="ピボットテーブル値" xfId="7" xr:uid="{0E0C5BEB-6495-4FB6-ACD9-B250A6857C5C}"/>
    <cellStyle name="標準" xfId="0" builtinId="0"/>
    <cellStyle name="標準 2" xfId="9" xr:uid="{1571ABFC-266F-447F-9D83-542D21CBAF06}"/>
    <cellStyle name="標準 3" xfId="8" xr:uid="{10F6EEEE-ADCF-4D93-8CE7-36AF2373C29F}"/>
    <cellStyle name="標準 4" xfId="1" xr:uid="{9F64935D-8FBF-4474-A47E-26BF1504F59F}"/>
  </cellStyles>
  <dxfs count="0"/>
  <tableStyles count="0" defaultTableStyle="TableStyleMedium2" defaultPivotStyle="PivotStyleLight16"/>
  <colors>
    <mruColors>
      <color rgb="FF89E0FF"/>
      <color rgb="FF71D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8" Type="http://schemas.openxmlformats.org/officeDocument/2006/relationships/image" Target="../media/image5.jpeg"/><Relationship Id="rId13" Type="http://schemas.openxmlformats.org/officeDocument/2006/relationships/image" Target="../media/image8.jpeg"/><Relationship Id="rId18" Type="http://schemas.openxmlformats.org/officeDocument/2006/relationships/hyperlink" Target="https://mitsukoshi.mistore.jp/chugen/index.html?lid=lid_i_s19_ow02_bt01_ct99_030" TargetMode="External"/><Relationship Id="rId26" Type="http://schemas.openxmlformats.org/officeDocument/2006/relationships/hyperlink" Target="https://mi-journey.jp/foodie/58027/" TargetMode="External"/><Relationship Id="rId39" Type="http://schemas.openxmlformats.org/officeDocument/2006/relationships/image" Target="../media/image21.jpeg"/><Relationship Id="rId3" Type="http://schemas.openxmlformats.org/officeDocument/2006/relationships/image" Target="../media/image2.jpeg"/><Relationship Id="rId21" Type="http://schemas.openxmlformats.org/officeDocument/2006/relationships/image" Target="../media/image12.jpeg"/><Relationship Id="rId34" Type="http://schemas.openxmlformats.org/officeDocument/2006/relationships/hyperlink" Target="https://mi-journey.jp/foodie/58267/" TargetMode="External"/><Relationship Id="rId42" Type="http://schemas.openxmlformats.org/officeDocument/2006/relationships/hyperlink" Target="https://mi-journey.jp/foodie/58042/" TargetMode="External"/><Relationship Id="rId47" Type="http://schemas.openxmlformats.org/officeDocument/2006/relationships/image" Target="../media/image25.jpeg"/><Relationship Id="rId7" Type="http://schemas.openxmlformats.org/officeDocument/2006/relationships/hyperlink" Target="https://mi-journey.jp/foodie/26682/" TargetMode="External"/><Relationship Id="rId12" Type="http://schemas.openxmlformats.org/officeDocument/2006/relationships/image" Target="../media/image7.jpeg"/><Relationship Id="rId17" Type="http://schemas.openxmlformats.org/officeDocument/2006/relationships/image" Target="../media/image10.jpeg"/><Relationship Id="rId25" Type="http://schemas.openxmlformats.org/officeDocument/2006/relationships/image" Target="../media/image14.jpeg"/><Relationship Id="rId33" Type="http://schemas.openxmlformats.org/officeDocument/2006/relationships/image" Target="../media/image18.jpeg"/><Relationship Id="rId38" Type="http://schemas.openxmlformats.org/officeDocument/2006/relationships/hyperlink" Target="https://mi-journey.jp/foodie/58320/" TargetMode="External"/><Relationship Id="rId46" Type="http://schemas.openxmlformats.org/officeDocument/2006/relationships/hyperlink" Target="https://mi-journey.jp/foodie/58056/" TargetMode="External"/><Relationship Id="rId2" Type="http://schemas.openxmlformats.org/officeDocument/2006/relationships/image" Target="../media/image1.jpeg"/><Relationship Id="rId16" Type="http://schemas.openxmlformats.org/officeDocument/2006/relationships/hyperlink" Target="https://isetan.mistore.jp/chugen/index.html?lid=lid_i_s19_ow02_bt01_ct99_031" TargetMode="External"/><Relationship Id="rId20" Type="http://schemas.openxmlformats.org/officeDocument/2006/relationships/hyperlink" Target="https://isetan.mistore.jp/onlinestore/foods/temiyage/index.html?lid=lid_i_s19_ow02_bt01_ct99_035" TargetMode="External"/><Relationship Id="rId29" Type="http://schemas.openxmlformats.org/officeDocument/2006/relationships/image" Target="../media/image16.jpeg"/><Relationship Id="rId41" Type="http://schemas.openxmlformats.org/officeDocument/2006/relationships/image" Target="../media/image22.jpeg"/><Relationship Id="rId1" Type="http://schemas.openxmlformats.org/officeDocument/2006/relationships/hyperlink" Target="javascript:void(0);" TargetMode="External"/><Relationship Id="rId6" Type="http://schemas.openxmlformats.org/officeDocument/2006/relationships/image" Target="../media/image4.jpeg"/><Relationship Id="rId11" Type="http://schemas.openxmlformats.org/officeDocument/2006/relationships/hyperlink" Target="https://mi-journey.jp/foodie/22592/" TargetMode="External"/><Relationship Id="rId24" Type="http://schemas.openxmlformats.org/officeDocument/2006/relationships/hyperlink" Target="https://mi-journey.jp/foodie/58217/" TargetMode="External"/><Relationship Id="rId32" Type="http://schemas.openxmlformats.org/officeDocument/2006/relationships/hyperlink" Target="https://mi-journey.jp/foodie/58314/" TargetMode="External"/><Relationship Id="rId37" Type="http://schemas.openxmlformats.org/officeDocument/2006/relationships/image" Target="../media/image20.jpeg"/><Relationship Id="rId40" Type="http://schemas.openxmlformats.org/officeDocument/2006/relationships/hyperlink" Target="https://mi-journey.jp/foodie/58099/" TargetMode="External"/><Relationship Id="rId45" Type="http://schemas.openxmlformats.org/officeDocument/2006/relationships/image" Target="../media/image24.jpeg"/><Relationship Id="rId5" Type="http://schemas.openxmlformats.org/officeDocument/2006/relationships/hyperlink" Target="https://mi-journey.jp/foodie/horoscope/" TargetMode="External"/><Relationship Id="rId15" Type="http://schemas.openxmlformats.org/officeDocument/2006/relationships/image" Target="../media/image9.jpeg"/><Relationship Id="rId23" Type="http://schemas.openxmlformats.org/officeDocument/2006/relationships/image" Target="../media/image13.jpeg"/><Relationship Id="rId28" Type="http://schemas.openxmlformats.org/officeDocument/2006/relationships/hyperlink" Target="https://mi-journey.jp/foodie/58190/" TargetMode="External"/><Relationship Id="rId36" Type="http://schemas.openxmlformats.org/officeDocument/2006/relationships/hyperlink" Target="https://mi-journey.jp/foodie/58236/" TargetMode="External"/><Relationship Id="rId10" Type="http://schemas.openxmlformats.org/officeDocument/2006/relationships/image" Target="../media/image6.jpeg"/><Relationship Id="rId19" Type="http://schemas.openxmlformats.org/officeDocument/2006/relationships/image" Target="../media/image11.jpeg"/><Relationship Id="rId31" Type="http://schemas.openxmlformats.org/officeDocument/2006/relationships/image" Target="../media/image17.jpeg"/><Relationship Id="rId44" Type="http://schemas.openxmlformats.org/officeDocument/2006/relationships/hyperlink" Target="https://mi-journey.jp/foodie/57754/" TargetMode="External"/><Relationship Id="rId4" Type="http://schemas.openxmlformats.org/officeDocument/2006/relationships/image" Target="../media/image3.jpeg"/><Relationship Id="rId9" Type="http://schemas.openxmlformats.org/officeDocument/2006/relationships/hyperlink" Target="https://mi-journey.jp/foodie/25580/" TargetMode="External"/><Relationship Id="rId14" Type="http://schemas.openxmlformats.org/officeDocument/2006/relationships/hyperlink" Target="https://isetan.mistore.jp/onlinestore/foods/sweets/index.html?lid=lid_i_s19_ow02_bt01_ct99_027" TargetMode="External"/><Relationship Id="rId22" Type="http://schemas.openxmlformats.org/officeDocument/2006/relationships/hyperlink" Target="https://mi-journey.jp/foodie/horoscope/?top_side_navi" TargetMode="External"/><Relationship Id="rId27" Type="http://schemas.openxmlformats.org/officeDocument/2006/relationships/image" Target="../media/image15.jpeg"/><Relationship Id="rId30" Type="http://schemas.openxmlformats.org/officeDocument/2006/relationships/hyperlink" Target="https://mi-journey.jp/foodie/58291/" TargetMode="External"/><Relationship Id="rId35" Type="http://schemas.openxmlformats.org/officeDocument/2006/relationships/image" Target="../media/image19.jpeg"/><Relationship Id="rId43" Type="http://schemas.openxmlformats.org/officeDocument/2006/relationships/image" Target="../media/image23.jpeg"/><Relationship Id="rId48" Type="http://schemas.openxmlformats.org/officeDocument/2006/relationships/image" Target="../media/image2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xdr:from>
      <xdr:col>3</xdr:col>
      <xdr:colOff>447674</xdr:colOff>
      <xdr:row>3</xdr:row>
      <xdr:rowOff>200024</xdr:rowOff>
    </xdr:from>
    <xdr:to>
      <xdr:col>5</xdr:col>
      <xdr:colOff>552449</xdr:colOff>
      <xdr:row>3</xdr:row>
      <xdr:rowOff>514349</xdr:rowOff>
    </xdr:to>
    <xdr:grpSp>
      <xdr:nvGrpSpPr>
        <xdr:cNvPr id="4" name="グループ化 3">
          <a:extLst>
            <a:ext uri="{FF2B5EF4-FFF2-40B4-BE49-F238E27FC236}">
              <a16:creationId xmlns:a16="http://schemas.microsoft.com/office/drawing/2014/main" id="{543AF5D7-F2D0-49D7-8590-60B110E8F31E}"/>
            </a:ext>
          </a:extLst>
        </xdr:cNvPr>
        <xdr:cNvGrpSpPr/>
      </xdr:nvGrpSpPr>
      <xdr:grpSpPr>
        <a:xfrm>
          <a:off x="7600949" y="857249"/>
          <a:ext cx="2295525" cy="314325"/>
          <a:chOff x="11972925" y="819150"/>
          <a:chExt cx="2019300" cy="323850"/>
        </a:xfrm>
      </xdr:grpSpPr>
      <xdr:sp macro="" textlink="">
        <xdr:nvSpPr>
          <xdr:cNvPr id="2" name="テキスト ボックス 1">
            <a:extLst>
              <a:ext uri="{FF2B5EF4-FFF2-40B4-BE49-F238E27FC236}">
                <a16:creationId xmlns:a16="http://schemas.microsoft.com/office/drawing/2014/main" id="{BCA00F46-CA1F-44AD-A38F-D4EF86CAA28D}"/>
              </a:ext>
            </a:extLst>
          </xdr:cNvPr>
          <xdr:cNvSpPr txBox="1"/>
        </xdr:nvSpPr>
        <xdr:spPr>
          <a:xfrm>
            <a:off x="11972925" y="885825"/>
            <a:ext cx="216000" cy="216000"/>
          </a:xfrm>
          <a:prstGeom prst="rect">
            <a:avLst/>
          </a:prstGeom>
          <a:solidFill>
            <a:srgbClr val="FFFF00"/>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sp macro="" textlink="">
        <xdr:nvSpPr>
          <xdr:cNvPr id="3" name="テキスト ボックス 2">
            <a:extLst>
              <a:ext uri="{FF2B5EF4-FFF2-40B4-BE49-F238E27FC236}">
                <a16:creationId xmlns:a16="http://schemas.microsoft.com/office/drawing/2014/main" id="{E3912A96-2C57-4880-AD69-215061FC51F4}"/>
              </a:ext>
            </a:extLst>
          </xdr:cNvPr>
          <xdr:cNvSpPr txBox="1"/>
        </xdr:nvSpPr>
        <xdr:spPr>
          <a:xfrm>
            <a:off x="12258675" y="819150"/>
            <a:ext cx="1733550"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オーケー</a:t>
            </a:r>
            <a:r>
              <a:rPr kumimoji="1" lang="en-US" altLang="ja-JP" sz="1100">
                <a:latin typeface="メイリオ" panose="020B0604030504040204" pitchFamily="50" charset="-128"/>
                <a:ea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rPr>
              <a:t>西葛西</a:t>
            </a:r>
            <a:r>
              <a:rPr kumimoji="1" lang="en-US" altLang="ja-JP" sz="1100">
                <a:latin typeface="メイリオ" panose="020B0604030504040204" pitchFamily="50" charset="-128"/>
                <a:ea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rPr>
              <a:t>　価格</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4</xdr:col>
      <xdr:colOff>571500</xdr:colOff>
      <xdr:row>48</xdr:row>
      <xdr:rowOff>144780</xdr:rowOff>
    </xdr:to>
    <xdr:pic>
      <xdr:nvPicPr>
        <xdr:cNvPr id="48" name="図 47" descr="＜ホレンディッシェ・カカオシュトゥーベ＞バウムクーヘン">
          <a:hlinkClick xmlns:r="http://schemas.openxmlformats.org/officeDocument/2006/relationships" r:id="rId1"/>
          <a:extLst>
            <a:ext uri="{FF2B5EF4-FFF2-40B4-BE49-F238E27FC236}">
              <a16:creationId xmlns:a16="http://schemas.microsoft.com/office/drawing/2014/main" id="{A5C592DE-6298-42FA-ADCC-FED1D05DAA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1520" y="49232820"/>
          <a:ext cx="2766060" cy="331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4</xdr:col>
      <xdr:colOff>571500</xdr:colOff>
      <xdr:row>48</xdr:row>
      <xdr:rowOff>144780</xdr:rowOff>
    </xdr:to>
    <xdr:pic>
      <xdr:nvPicPr>
        <xdr:cNvPr id="49" name="図 48" descr="＜フィーカ＞ハッロングロットル（ストロベリー・アプリコット）">
          <a:hlinkClick xmlns:r="http://schemas.openxmlformats.org/officeDocument/2006/relationships" r:id="rId1"/>
          <a:extLst>
            <a:ext uri="{FF2B5EF4-FFF2-40B4-BE49-F238E27FC236}">
              <a16:creationId xmlns:a16="http://schemas.microsoft.com/office/drawing/2014/main" id="{2363BF01-A9FD-4DFB-9992-9A47136060C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31520" y="49682400"/>
          <a:ext cx="2766060" cy="331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4</xdr:col>
      <xdr:colOff>571500</xdr:colOff>
      <xdr:row>48</xdr:row>
      <xdr:rowOff>144780</xdr:rowOff>
    </xdr:to>
    <xdr:pic>
      <xdr:nvPicPr>
        <xdr:cNvPr id="50" name="図 49" descr="＜ホレンディッシェ・カカオシュトゥーベ＞バウムシュピッツ">
          <a:hlinkClick xmlns:r="http://schemas.openxmlformats.org/officeDocument/2006/relationships" r:id="rId1"/>
          <a:extLst>
            <a:ext uri="{FF2B5EF4-FFF2-40B4-BE49-F238E27FC236}">
              <a16:creationId xmlns:a16="http://schemas.microsoft.com/office/drawing/2014/main" id="{61767143-D5DD-4399-A91E-61E05BE9A69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31520" y="50131980"/>
          <a:ext cx="2766060" cy="331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40</xdr:row>
      <xdr:rowOff>114300</xdr:rowOff>
    </xdr:to>
    <xdr:pic>
      <xdr:nvPicPr>
        <xdr:cNvPr id="51" name="図 50" descr="FOODIE 占い">
          <a:hlinkClick xmlns:r="http://schemas.openxmlformats.org/officeDocument/2006/relationships" r:id="rId5"/>
          <a:extLst>
            <a:ext uri="{FF2B5EF4-FFF2-40B4-BE49-F238E27FC236}">
              <a16:creationId xmlns:a16="http://schemas.microsoft.com/office/drawing/2014/main" id="{3EACC95A-B107-48C1-92C4-D69C638D734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31520" y="51267360"/>
          <a:ext cx="6385560"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11</xdr:col>
      <xdr:colOff>457200</xdr:colOff>
      <xdr:row>58</xdr:row>
      <xdr:rowOff>220980</xdr:rowOff>
    </xdr:to>
    <xdr:pic>
      <xdr:nvPicPr>
        <xdr:cNvPr id="52" name="図 51" descr="https://mi-journey.jp/foodie/wp-content/uploads/2016/08/08_68_mustard_01.jpg">
          <a:hlinkClick xmlns:r="http://schemas.openxmlformats.org/officeDocument/2006/relationships" r:id="rId7"/>
          <a:extLst>
            <a:ext uri="{FF2B5EF4-FFF2-40B4-BE49-F238E27FC236}">
              <a16:creationId xmlns:a16="http://schemas.microsoft.com/office/drawing/2014/main" id="{B1492B4B-032B-475F-88B1-BF986EF6A3B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31520" y="51724560"/>
          <a:ext cx="7772400" cy="582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11</xdr:col>
      <xdr:colOff>457200</xdr:colOff>
      <xdr:row>58</xdr:row>
      <xdr:rowOff>220980</xdr:rowOff>
    </xdr:to>
    <xdr:pic>
      <xdr:nvPicPr>
        <xdr:cNvPr id="53" name="図 52" descr="https://mi-journey.jp/foodie/wp-content/uploads/2016/08/07_104_sausage_01.jpg">
          <a:hlinkClick xmlns:r="http://schemas.openxmlformats.org/officeDocument/2006/relationships" r:id="rId9"/>
          <a:extLst>
            <a:ext uri="{FF2B5EF4-FFF2-40B4-BE49-F238E27FC236}">
              <a16:creationId xmlns:a16="http://schemas.microsoft.com/office/drawing/2014/main" id="{610591A1-EB53-49EB-9D17-EC29EDA720C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31520" y="52616100"/>
          <a:ext cx="7772400" cy="582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11</xdr:col>
      <xdr:colOff>457200</xdr:colOff>
      <xdr:row>58</xdr:row>
      <xdr:rowOff>220980</xdr:rowOff>
    </xdr:to>
    <xdr:pic>
      <xdr:nvPicPr>
        <xdr:cNvPr id="54" name="図 53" descr="https://mi-journey.jp/foodie/wp-content/uploads/2016/05/03_52_sausage_top.jpg">
          <a:hlinkClick xmlns:r="http://schemas.openxmlformats.org/officeDocument/2006/relationships" r:id="rId11"/>
          <a:extLst>
            <a:ext uri="{FF2B5EF4-FFF2-40B4-BE49-F238E27FC236}">
              <a16:creationId xmlns:a16="http://schemas.microsoft.com/office/drawing/2014/main" id="{CD33C6ED-3314-4F77-A6DA-2EEAC414DD11}"/>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31520" y="53507640"/>
          <a:ext cx="7772400" cy="582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4</xdr:col>
      <xdr:colOff>472440</xdr:colOff>
      <xdr:row>40</xdr:row>
      <xdr:rowOff>114300</xdr:rowOff>
    </xdr:to>
    <xdr:pic>
      <xdr:nvPicPr>
        <xdr:cNvPr id="55" name="図 54" descr="FOODIE 占い">
          <a:hlinkClick xmlns:r="http://schemas.openxmlformats.org/officeDocument/2006/relationships" r:id="rId5"/>
          <a:extLst>
            <a:ext uri="{FF2B5EF4-FFF2-40B4-BE49-F238E27FC236}">
              <a16:creationId xmlns:a16="http://schemas.microsoft.com/office/drawing/2014/main" id="{D37628B7-6993-4C5E-BFC1-1DA8A1A1D21F}"/>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731520" y="54399180"/>
          <a:ext cx="2667000"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480060</xdr:colOff>
      <xdr:row>35</xdr:row>
      <xdr:rowOff>0</xdr:rowOff>
    </xdr:from>
    <xdr:to>
      <xdr:col>13</xdr:col>
      <xdr:colOff>281940</xdr:colOff>
      <xdr:row>40</xdr:row>
      <xdr:rowOff>114300</xdr:rowOff>
    </xdr:to>
    <xdr:pic>
      <xdr:nvPicPr>
        <xdr:cNvPr id="56" name="図 55" descr="FOODIE 占い">
          <a:hlinkClick xmlns:r="http://schemas.openxmlformats.org/officeDocument/2006/relationships" r:id="rId5"/>
          <a:extLst>
            <a:ext uri="{FF2B5EF4-FFF2-40B4-BE49-F238E27FC236}">
              <a16:creationId xmlns:a16="http://schemas.microsoft.com/office/drawing/2014/main" id="{8B27C4B6-3A37-4863-8C10-26057139336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406140" y="54399180"/>
          <a:ext cx="6385560"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42</xdr:row>
      <xdr:rowOff>121920</xdr:rowOff>
    </xdr:to>
    <xdr:pic>
      <xdr:nvPicPr>
        <xdr:cNvPr id="57" name="図 56" descr="伊勢丹のスイーツ">
          <a:hlinkClick xmlns:r="http://schemas.openxmlformats.org/officeDocument/2006/relationships" r:id="rId14" tgtFrame="_blank"/>
          <a:extLst>
            <a:ext uri="{FF2B5EF4-FFF2-40B4-BE49-F238E27FC236}">
              <a16:creationId xmlns:a16="http://schemas.microsoft.com/office/drawing/2014/main" id="{B3166D25-B3B4-4F2D-8307-9788CABA7B5B}"/>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31520" y="551459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541020</xdr:colOff>
      <xdr:row>35</xdr:row>
      <xdr:rowOff>0</xdr:rowOff>
    </xdr:from>
    <xdr:to>
      <xdr:col>18</xdr:col>
      <xdr:colOff>342900</xdr:colOff>
      <xdr:row>42</xdr:row>
      <xdr:rowOff>121920</xdr:rowOff>
    </xdr:to>
    <xdr:pic>
      <xdr:nvPicPr>
        <xdr:cNvPr id="58" name="図 57" descr="伊勢丹のスイーツ">
          <a:hlinkClick xmlns:r="http://schemas.openxmlformats.org/officeDocument/2006/relationships" r:id="rId14" tgtFrame="_blank"/>
          <a:extLst>
            <a:ext uri="{FF2B5EF4-FFF2-40B4-BE49-F238E27FC236}">
              <a16:creationId xmlns:a16="http://schemas.microsoft.com/office/drawing/2014/main" id="{D91422DC-CE14-4674-96E8-358DD47EA26D}"/>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124700" y="551459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42</xdr:row>
      <xdr:rowOff>121920</xdr:rowOff>
    </xdr:to>
    <xdr:pic>
      <xdr:nvPicPr>
        <xdr:cNvPr id="59" name="図 58" descr="伊勢丹の夏ギフト">
          <a:hlinkClick xmlns:r="http://schemas.openxmlformats.org/officeDocument/2006/relationships" r:id="rId16" tgtFrame="_blank"/>
          <a:extLst>
            <a:ext uri="{FF2B5EF4-FFF2-40B4-BE49-F238E27FC236}">
              <a16:creationId xmlns:a16="http://schemas.microsoft.com/office/drawing/2014/main" id="{565137B2-71C3-4831-89CB-357F11E78412}"/>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31520" y="553745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541020</xdr:colOff>
      <xdr:row>35</xdr:row>
      <xdr:rowOff>0</xdr:rowOff>
    </xdr:from>
    <xdr:to>
      <xdr:col>18</xdr:col>
      <xdr:colOff>342900</xdr:colOff>
      <xdr:row>42</xdr:row>
      <xdr:rowOff>121920</xdr:rowOff>
    </xdr:to>
    <xdr:pic>
      <xdr:nvPicPr>
        <xdr:cNvPr id="60" name="図 59" descr="伊勢丹の夏ギフト">
          <a:hlinkClick xmlns:r="http://schemas.openxmlformats.org/officeDocument/2006/relationships" r:id="rId16" tgtFrame="_blank"/>
          <a:extLst>
            <a:ext uri="{FF2B5EF4-FFF2-40B4-BE49-F238E27FC236}">
              <a16:creationId xmlns:a16="http://schemas.microsoft.com/office/drawing/2014/main" id="{3BB5645A-4187-4DAF-B9CA-D7D12C1F7294}"/>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124700" y="553745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42</xdr:row>
      <xdr:rowOff>121920</xdr:rowOff>
    </xdr:to>
    <xdr:pic>
      <xdr:nvPicPr>
        <xdr:cNvPr id="61" name="図 60" descr="三越の夏ギフト">
          <a:hlinkClick xmlns:r="http://schemas.openxmlformats.org/officeDocument/2006/relationships" r:id="rId18" tgtFrame="_blank"/>
          <a:extLst>
            <a:ext uri="{FF2B5EF4-FFF2-40B4-BE49-F238E27FC236}">
              <a16:creationId xmlns:a16="http://schemas.microsoft.com/office/drawing/2014/main" id="{3A1FC365-6BDC-4102-8107-CA5C84FEA652}"/>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31520" y="556031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541020</xdr:colOff>
      <xdr:row>35</xdr:row>
      <xdr:rowOff>0</xdr:rowOff>
    </xdr:from>
    <xdr:to>
      <xdr:col>18</xdr:col>
      <xdr:colOff>342900</xdr:colOff>
      <xdr:row>42</xdr:row>
      <xdr:rowOff>121920</xdr:rowOff>
    </xdr:to>
    <xdr:pic>
      <xdr:nvPicPr>
        <xdr:cNvPr id="62" name="図 61" descr="三越の夏ギフト">
          <a:hlinkClick xmlns:r="http://schemas.openxmlformats.org/officeDocument/2006/relationships" r:id="rId18" tgtFrame="_blank"/>
          <a:extLst>
            <a:ext uri="{FF2B5EF4-FFF2-40B4-BE49-F238E27FC236}">
              <a16:creationId xmlns:a16="http://schemas.microsoft.com/office/drawing/2014/main" id="{DC972CEB-5EE8-469B-BB67-949759275D48}"/>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124700" y="556031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42</xdr:row>
      <xdr:rowOff>121920</xdr:rowOff>
    </xdr:to>
    <xdr:pic>
      <xdr:nvPicPr>
        <xdr:cNvPr id="63" name="図 62" descr="伊勢丹のてみやげ">
          <a:hlinkClick xmlns:r="http://schemas.openxmlformats.org/officeDocument/2006/relationships" r:id="rId20" tgtFrame="_blank"/>
          <a:extLst>
            <a:ext uri="{FF2B5EF4-FFF2-40B4-BE49-F238E27FC236}">
              <a16:creationId xmlns:a16="http://schemas.microsoft.com/office/drawing/2014/main" id="{D87D13FD-4187-414C-A3BF-146ADEFFD20F}"/>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31520" y="558317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541020</xdr:colOff>
      <xdr:row>35</xdr:row>
      <xdr:rowOff>0</xdr:rowOff>
    </xdr:from>
    <xdr:to>
      <xdr:col>18</xdr:col>
      <xdr:colOff>342900</xdr:colOff>
      <xdr:row>42</xdr:row>
      <xdr:rowOff>121920</xdr:rowOff>
    </xdr:to>
    <xdr:pic>
      <xdr:nvPicPr>
        <xdr:cNvPr id="64" name="図 63" descr="伊勢丹のてみやげ">
          <a:hlinkClick xmlns:r="http://schemas.openxmlformats.org/officeDocument/2006/relationships" r:id="rId20" tgtFrame="_blank"/>
          <a:extLst>
            <a:ext uri="{FF2B5EF4-FFF2-40B4-BE49-F238E27FC236}">
              <a16:creationId xmlns:a16="http://schemas.microsoft.com/office/drawing/2014/main" id="{9A361960-F037-47A1-B7FF-E53B1EF1AC49}"/>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7124700" y="558317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9</xdr:col>
      <xdr:colOff>533400</xdr:colOff>
      <xdr:row>42</xdr:row>
      <xdr:rowOff>121920</xdr:rowOff>
    </xdr:to>
    <xdr:pic>
      <xdr:nvPicPr>
        <xdr:cNvPr id="65" name="図 64" descr="FOODIE占い">
          <a:hlinkClick xmlns:r="http://schemas.openxmlformats.org/officeDocument/2006/relationships" r:id="rId22" tgtFrame="_blank"/>
          <a:extLst>
            <a:ext uri="{FF2B5EF4-FFF2-40B4-BE49-F238E27FC236}">
              <a16:creationId xmlns:a16="http://schemas.microsoft.com/office/drawing/2014/main" id="{1F972CC4-2521-4507-A566-0C5854DE6E01}"/>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731520" y="560603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541020</xdr:colOff>
      <xdr:row>35</xdr:row>
      <xdr:rowOff>0</xdr:rowOff>
    </xdr:from>
    <xdr:to>
      <xdr:col>18</xdr:col>
      <xdr:colOff>342900</xdr:colOff>
      <xdr:row>42</xdr:row>
      <xdr:rowOff>121920</xdr:rowOff>
    </xdr:to>
    <xdr:pic>
      <xdr:nvPicPr>
        <xdr:cNvPr id="66" name="図 65" descr="FOODIE占い">
          <a:hlinkClick xmlns:r="http://schemas.openxmlformats.org/officeDocument/2006/relationships" r:id="rId22" tgtFrame="_blank"/>
          <a:extLst>
            <a:ext uri="{FF2B5EF4-FFF2-40B4-BE49-F238E27FC236}">
              <a16:creationId xmlns:a16="http://schemas.microsoft.com/office/drawing/2014/main" id="{B98AB333-4151-4CF2-AD21-915C6434DA25}"/>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7124700" y="56060340"/>
          <a:ext cx="6385560"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67" name="図 66" descr="https://mi-journey.jp/foodie/wp-content/uploads/2019/06/190443fruitcut1-400x301.jpg">
          <a:hlinkClick xmlns:r="http://schemas.openxmlformats.org/officeDocument/2006/relationships" r:id="rId24"/>
          <a:extLst>
            <a:ext uri="{FF2B5EF4-FFF2-40B4-BE49-F238E27FC236}">
              <a16:creationId xmlns:a16="http://schemas.microsoft.com/office/drawing/2014/main" id="{D6E013D5-204E-45E2-A6A4-D6421F3879C3}"/>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731520" y="5702808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68" name="図 67" descr="https://mi-journey.jp/foodie/wp-content/uploads/2019/06/190611tanabatasweets2-400x301.jpg">
          <a:hlinkClick xmlns:r="http://schemas.openxmlformats.org/officeDocument/2006/relationships" r:id="rId26"/>
          <a:extLst>
            <a:ext uri="{FF2B5EF4-FFF2-40B4-BE49-F238E27FC236}">
              <a16:creationId xmlns:a16="http://schemas.microsoft.com/office/drawing/2014/main" id="{FF708FAD-F5F6-4736-9374-9AC7AABE0022}"/>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731520" y="5769102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69" name="図 68" descr="https://mi-journey.jp/foodie/wp-content/uploads/2019/06/190641wagasshi1_1__-400x301.jpg">
          <a:hlinkClick xmlns:r="http://schemas.openxmlformats.org/officeDocument/2006/relationships" r:id="rId28"/>
          <a:extLst>
            <a:ext uri="{FF2B5EF4-FFF2-40B4-BE49-F238E27FC236}">
              <a16:creationId xmlns:a16="http://schemas.microsoft.com/office/drawing/2014/main" id="{4972C198-8BB0-4E05-AC91-F8A8EA1EC5E9}"/>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731520" y="5835396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0" name="図 69" descr="https://mi-journey.jp/foodie/wp-content/uploads/2019/06/190524thaifood1-400x301.jpg">
          <a:hlinkClick xmlns:r="http://schemas.openxmlformats.org/officeDocument/2006/relationships" r:id="rId30"/>
          <a:extLst>
            <a:ext uri="{FF2B5EF4-FFF2-40B4-BE49-F238E27FC236}">
              <a16:creationId xmlns:a16="http://schemas.microsoft.com/office/drawing/2014/main" id="{FF817A94-D285-45D9-B614-5685D5D9EEF6}"/>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731520" y="5901690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1" name="図 70" descr="https://mi-journey.jp/foodie/wp-content/uploads/2019/06/190404hozonsyoku2-400x301.jpg">
          <a:hlinkClick xmlns:r="http://schemas.openxmlformats.org/officeDocument/2006/relationships" r:id="rId32"/>
          <a:extLst>
            <a:ext uri="{FF2B5EF4-FFF2-40B4-BE49-F238E27FC236}">
              <a16:creationId xmlns:a16="http://schemas.microsoft.com/office/drawing/2014/main" id="{9FC8BAC9-3291-4027-A71D-4EE052940B3A}"/>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731520" y="5967984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2" name="図 71" descr="https://mi-journey.jp/foodie/wp-content/uploads/2019/06/190681moritsuke1-400x301.jpg">
          <a:hlinkClick xmlns:r="http://schemas.openxmlformats.org/officeDocument/2006/relationships" r:id="rId34"/>
          <a:extLst>
            <a:ext uri="{FF2B5EF4-FFF2-40B4-BE49-F238E27FC236}">
              <a16:creationId xmlns:a16="http://schemas.microsoft.com/office/drawing/2014/main" id="{90B8D68F-CE62-4865-8EAF-9338CFC07B76}"/>
            </a:ext>
          </a:extLst>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731520" y="6034278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3" name="図 72" descr="https://mi-journey.jp/foodie/wp-content/uploads/2019/06/190607ninpusantemiyage1-400x301.jpg">
          <a:hlinkClick xmlns:r="http://schemas.openxmlformats.org/officeDocument/2006/relationships" r:id="rId36"/>
          <a:extLst>
            <a:ext uri="{FF2B5EF4-FFF2-40B4-BE49-F238E27FC236}">
              <a16:creationId xmlns:a16="http://schemas.microsoft.com/office/drawing/2014/main" id="{17188C1C-D005-45DA-9083-5C04E88E172A}"/>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731520" y="6100572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4" name="図 73" descr="https://mi-journey.jp/foodie/wp-content/uploads/2019/06/190712natsunabe1-400x301.jpg">
          <a:hlinkClick xmlns:r="http://schemas.openxmlformats.org/officeDocument/2006/relationships" r:id="rId38"/>
          <a:extLst>
            <a:ext uri="{FF2B5EF4-FFF2-40B4-BE49-F238E27FC236}">
              <a16:creationId xmlns:a16="http://schemas.microsoft.com/office/drawing/2014/main" id="{9422F3B0-9070-4BB9-953F-A72A815A68DF}"/>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731520" y="6166866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5" name="図 74" descr="https://mi-journey.jp/foodie/wp-content/uploads/2019/06/190640skoyama1-400x301.jpg">
          <a:hlinkClick xmlns:r="http://schemas.openxmlformats.org/officeDocument/2006/relationships" r:id="rId40"/>
          <a:extLst>
            <a:ext uri="{FF2B5EF4-FFF2-40B4-BE49-F238E27FC236}">
              <a16:creationId xmlns:a16="http://schemas.microsoft.com/office/drawing/2014/main" id="{0E5F1D79-E175-43A0-A609-A5CE1AF5AE7E}"/>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731520" y="6233160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152400</xdr:colOff>
      <xdr:row>46</xdr:row>
      <xdr:rowOff>182880</xdr:rowOff>
    </xdr:to>
    <xdr:pic>
      <xdr:nvPicPr>
        <xdr:cNvPr id="76" name="図 75" descr="https://mi-journey.jp/foodie/wp-content/uploads/2019/06/190612amewagashi1-400x301.jpg">
          <a:hlinkClick xmlns:r="http://schemas.openxmlformats.org/officeDocument/2006/relationships" r:id="rId42"/>
          <a:extLst>
            <a:ext uri="{FF2B5EF4-FFF2-40B4-BE49-F238E27FC236}">
              <a16:creationId xmlns:a16="http://schemas.microsoft.com/office/drawing/2014/main" id="{903994CF-B3B0-4B16-BA03-0B5C7C54D33C}"/>
            </a:ext>
          </a:extLst>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731520" y="62994540"/>
          <a:ext cx="3810000" cy="2865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10</xdr:col>
      <xdr:colOff>563880</xdr:colOff>
      <xdr:row>57</xdr:row>
      <xdr:rowOff>7620</xdr:rowOff>
    </xdr:to>
    <xdr:pic>
      <xdr:nvPicPr>
        <xdr:cNvPr id="77" name="図 76" descr="https://mi-journey.jp/foodie/wp-content/uploads/2019/05/190526ochugenyou5.jpg">
          <a:hlinkClick xmlns:r="http://schemas.openxmlformats.org/officeDocument/2006/relationships" r:id="rId44"/>
          <a:extLst>
            <a:ext uri="{FF2B5EF4-FFF2-40B4-BE49-F238E27FC236}">
              <a16:creationId xmlns:a16="http://schemas.microsoft.com/office/drawing/2014/main" id="{45BA778D-7ABD-4521-AC9A-5F5CC50AD49F}"/>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731520" y="63954660"/>
          <a:ext cx="7147560" cy="537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10</xdr:col>
      <xdr:colOff>563880</xdr:colOff>
      <xdr:row>57</xdr:row>
      <xdr:rowOff>7620</xdr:rowOff>
    </xdr:to>
    <xdr:pic>
      <xdr:nvPicPr>
        <xdr:cNvPr id="78" name="図 77" descr="https://mi-journey.jp/foodie/wp-content/uploads/2019/06/190618ochugenwa1.jpg">
          <a:hlinkClick xmlns:r="http://schemas.openxmlformats.org/officeDocument/2006/relationships" r:id="rId46"/>
          <a:extLst>
            <a:ext uri="{FF2B5EF4-FFF2-40B4-BE49-F238E27FC236}">
              <a16:creationId xmlns:a16="http://schemas.microsoft.com/office/drawing/2014/main" id="{99FEFD3F-486F-408E-B066-4BCB2611C09F}"/>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731520" y="64404240"/>
          <a:ext cx="7147560" cy="537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10</xdr:col>
      <xdr:colOff>563880</xdr:colOff>
      <xdr:row>57</xdr:row>
      <xdr:rowOff>7620</xdr:rowOff>
    </xdr:to>
    <xdr:pic>
      <xdr:nvPicPr>
        <xdr:cNvPr id="79" name="図 78" descr="https://mi-journey.jp/foodie/wp-content/uploads/2019/06/190404hozonsyoku2.jpg">
          <a:hlinkClick xmlns:r="http://schemas.openxmlformats.org/officeDocument/2006/relationships" r:id="rId32"/>
          <a:extLst>
            <a:ext uri="{FF2B5EF4-FFF2-40B4-BE49-F238E27FC236}">
              <a16:creationId xmlns:a16="http://schemas.microsoft.com/office/drawing/2014/main" id="{BF888651-AA6C-4FC9-B192-576D0250AB2A}"/>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731520" y="64853820"/>
          <a:ext cx="7147560" cy="537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arch.baumheights.com/download/file.php?id=5459" TargetMode="External"/><Relationship Id="rId2" Type="http://schemas.openxmlformats.org/officeDocument/2006/relationships/hyperlink" Target="https://arch.baumheights.com/download/file.php?id=5457" TargetMode="External"/><Relationship Id="rId1" Type="http://schemas.openxmlformats.org/officeDocument/2006/relationships/hyperlink" Target="https://arch.baumheights.com/download/file.php?id=5460" TargetMode="External"/><Relationship Id="rId5" Type="http://schemas.openxmlformats.org/officeDocument/2006/relationships/hyperlink" Target="https://arch.baumheights.com/download/file.php?id=5458" TargetMode="External"/><Relationship Id="rId4" Type="http://schemas.openxmlformats.org/officeDocument/2006/relationships/hyperlink" Target="https://arch.baumheights.com/download/file.php?id=5456"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93099-3C41-49A5-AC71-D8505A2F353B}">
  <dimension ref="A1:Q192"/>
  <sheetViews>
    <sheetView tabSelected="1" view="pageBreakPreview" zoomScale="80" zoomScaleNormal="100" zoomScaleSheetLayoutView="80" workbookViewId="0">
      <pane xSplit="2" ySplit="4" topLeftCell="C5" activePane="bottomRight" state="frozen"/>
      <selection pane="topRight" activeCell="C1" sqref="C1"/>
      <selection pane="bottomLeft" activeCell="A5" sqref="A5"/>
      <selection pane="bottomRight" activeCell="L9" sqref="L9"/>
    </sheetView>
  </sheetViews>
  <sheetFormatPr defaultRowHeight="17.399999999999999" x14ac:dyDescent="0.5"/>
  <cols>
    <col min="2" max="2" width="33.36328125" customWidth="1"/>
    <col min="3" max="10" width="10.6328125" customWidth="1"/>
    <col min="11" max="11" width="11.36328125" customWidth="1"/>
    <col min="12" max="12" width="13.453125" customWidth="1"/>
    <col min="13" max="14" width="11.36328125" customWidth="1"/>
    <col min="15" max="15" width="30.1796875" customWidth="1"/>
    <col min="16" max="16" width="3.6328125" customWidth="1"/>
    <col min="17" max="17" width="19.26953125" customWidth="1"/>
  </cols>
  <sheetData>
    <row r="1" spans="2:15" ht="37.200000000000003" customHeight="1" x14ac:dyDescent="0.5">
      <c r="B1" s="118" t="s">
        <v>422</v>
      </c>
    </row>
    <row r="2" spans="2:15" ht="21" customHeight="1" x14ac:dyDescent="0.5">
      <c r="E2" s="2"/>
      <c r="F2" s="2"/>
      <c r="G2" s="2"/>
      <c r="H2" s="2"/>
      <c r="I2" s="2"/>
      <c r="J2" s="2"/>
      <c r="K2" s="2"/>
      <c r="L2" s="2"/>
      <c r="M2" s="2"/>
      <c r="N2" s="2"/>
      <c r="O2" s="261">
        <f ca="1">NOW()</f>
        <v>43652.45656215278</v>
      </c>
    </row>
    <row r="3" spans="2:15" ht="45" customHeight="1" x14ac:dyDescent="0.5">
      <c r="B3" s="275" t="s">
        <v>0</v>
      </c>
      <c r="C3" s="274">
        <v>2017</v>
      </c>
      <c r="D3" s="274"/>
      <c r="E3" s="274">
        <v>2018</v>
      </c>
      <c r="F3" s="274"/>
      <c r="G3" s="274"/>
      <c r="H3" s="274">
        <v>2019</v>
      </c>
      <c r="I3" s="274"/>
      <c r="J3" s="274"/>
      <c r="K3" s="274"/>
      <c r="L3" s="274"/>
      <c r="M3" s="274"/>
      <c r="N3" s="274"/>
      <c r="O3" s="274"/>
    </row>
    <row r="4" spans="2:15" ht="45" customHeight="1" x14ac:dyDescent="0.5">
      <c r="B4" s="275"/>
      <c r="C4" s="78" t="s">
        <v>154</v>
      </c>
      <c r="D4" s="267" t="s">
        <v>11</v>
      </c>
      <c r="E4" s="78" t="s">
        <v>154</v>
      </c>
      <c r="F4" s="268" t="s">
        <v>117</v>
      </c>
      <c r="G4" s="267" t="s">
        <v>11</v>
      </c>
      <c r="H4" s="78" t="s">
        <v>154</v>
      </c>
      <c r="I4" s="276" t="s">
        <v>112</v>
      </c>
      <c r="J4" s="276"/>
      <c r="K4" s="268" t="s">
        <v>119</v>
      </c>
      <c r="L4" s="268" t="s">
        <v>120</v>
      </c>
      <c r="M4" s="268" t="s">
        <v>118</v>
      </c>
      <c r="N4" s="268" t="s">
        <v>339</v>
      </c>
      <c r="O4" s="267" t="s">
        <v>291</v>
      </c>
    </row>
    <row r="5" spans="2:15" ht="24" customHeight="1" x14ac:dyDescent="0.5">
      <c r="B5" s="76" t="s">
        <v>323</v>
      </c>
      <c r="C5" s="78"/>
      <c r="D5" s="267"/>
      <c r="E5" s="78"/>
      <c r="F5" s="268"/>
      <c r="G5" s="267"/>
      <c r="H5" s="78"/>
      <c r="I5" s="268"/>
      <c r="J5" s="244"/>
      <c r="K5" s="268"/>
      <c r="L5" s="268"/>
      <c r="M5" s="268"/>
      <c r="N5" s="240"/>
      <c r="O5" s="267"/>
    </row>
    <row r="6" spans="2:15" ht="24" customHeight="1" x14ac:dyDescent="0.5">
      <c r="B6" s="102" t="s">
        <v>1</v>
      </c>
      <c r="C6" s="18">
        <v>45</v>
      </c>
      <c r="D6" s="14">
        <v>100</v>
      </c>
      <c r="E6" s="18">
        <v>58</v>
      </c>
      <c r="F6" s="103">
        <v>60</v>
      </c>
      <c r="G6" s="14">
        <v>100</v>
      </c>
      <c r="H6" s="18">
        <f>+I6</f>
        <v>60</v>
      </c>
      <c r="I6" s="104">
        <v>60</v>
      </c>
      <c r="J6" s="245"/>
      <c r="K6" s="15">
        <f>+'購入計画詳細(2019年度)'!U13</f>
        <v>159.65600000000001</v>
      </c>
      <c r="L6" s="247">
        <f>+'購入計画詳細(2019年度)'!I13</f>
        <v>83</v>
      </c>
      <c r="M6" s="253">
        <v>100</v>
      </c>
      <c r="N6" s="139">
        <f>I6*L6</f>
        <v>4980</v>
      </c>
      <c r="O6" s="116" t="s">
        <v>332</v>
      </c>
    </row>
    <row r="7" spans="2:15" ht="24" customHeight="1" x14ac:dyDescent="0.5">
      <c r="B7" s="102" t="s">
        <v>418</v>
      </c>
      <c r="C7" s="18">
        <v>65</v>
      </c>
      <c r="D7" s="16">
        <v>100</v>
      </c>
      <c r="E7" s="18">
        <v>97</v>
      </c>
      <c r="F7" s="95">
        <v>100</v>
      </c>
      <c r="G7" s="16">
        <v>100</v>
      </c>
      <c r="H7" s="18">
        <f>+I7</f>
        <v>100</v>
      </c>
      <c r="I7" s="105">
        <v>100</v>
      </c>
      <c r="J7" s="245"/>
      <c r="K7" s="15">
        <f>+'購入計画詳細(2019年度)'!U18</f>
        <v>74.074074074074076</v>
      </c>
      <c r="L7" s="248">
        <f>+'購入計画詳細(2019年度)'!I18</f>
        <v>137</v>
      </c>
      <c r="M7" s="253">
        <v>100</v>
      </c>
      <c r="N7" s="139">
        <f>I7*L7</f>
        <v>13700</v>
      </c>
      <c r="O7" s="296" t="s">
        <v>458</v>
      </c>
    </row>
    <row r="8" spans="2:15" ht="24" customHeight="1" x14ac:dyDescent="0.5">
      <c r="B8" s="102" t="s">
        <v>417</v>
      </c>
      <c r="C8" s="18"/>
      <c r="D8" s="16"/>
      <c r="E8" s="18"/>
      <c r="F8" s="95"/>
      <c r="G8" s="16"/>
      <c r="H8" s="18"/>
      <c r="I8" s="105">
        <v>100</v>
      </c>
      <c r="J8" s="245"/>
      <c r="K8" s="15">
        <f>+'購入計画詳細(2019年度)'!U19</f>
        <v>60</v>
      </c>
      <c r="L8" s="248">
        <f>+'購入計画詳細(2019年度)'!I19</f>
        <v>92</v>
      </c>
      <c r="M8" s="253">
        <v>100</v>
      </c>
      <c r="N8" s="139">
        <f>I8*L8</f>
        <v>9200</v>
      </c>
      <c r="O8" s="296" t="s">
        <v>459</v>
      </c>
    </row>
    <row r="9" spans="2:15" ht="24" customHeight="1" x14ac:dyDescent="0.5">
      <c r="B9" s="102" t="s">
        <v>4</v>
      </c>
      <c r="C9" s="18"/>
      <c r="D9" s="106"/>
      <c r="E9" s="17"/>
      <c r="F9" s="17"/>
      <c r="G9" s="17"/>
      <c r="H9" s="18">
        <f>+I9</f>
        <v>50</v>
      </c>
      <c r="I9" s="104">
        <v>50</v>
      </c>
      <c r="J9" s="246">
        <f>I9*K9</f>
        <v>200</v>
      </c>
      <c r="K9" s="107">
        <v>4</v>
      </c>
      <c r="L9" s="247">
        <f>+'購入計画詳細(2019年度)'!I25</f>
        <v>89</v>
      </c>
      <c r="M9" s="253">
        <v>100</v>
      </c>
      <c r="N9" s="139">
        <f>I9*L9</f>
        <v>4450</v>
      </c>
      <c r="O9" s="116" t="s">
        <v>419</v>
      </c>
    </row>
    <row r="10" spans="2:15" ht="24" customHeight="1" x14ac:dyDescent="0.5">
      <c r="B10" s="102" t="s">
        <v>3</v>
      </c>
      <c r="C10" s="18"/>
      <c r="D10" s="106"/>
      <c r="E10" s="18">
        <v>36</v>
      </c>
      <c r="F10" s="103">
        <v>72</v>
      </c>
      <c r="G10" s="14">
        <v>100</v>
      </c>
      <c r="H10" s="18"/>
      <c r="I10" s="18"/>
      <c r="J10" s="18"/>
      <c r="K10" s="18"/>
      <c r="L10" s="249"/>
      <c r="M10" s="18"/>
      <c r="N10" s="241"/>
      <c r="O10" s="18"/>
    </row>
    <row r="11" spans="2:15" ht="24" customHeight="1" x14ac:dyDescent="0.5">
      <c r="B11" s="102" t="s">
        <v>8</v>
      </c>
      <c r="C11" s="18">
        <v>59</v>
      </c>
      <c r="D11" s="14">
        <v>100</v>
      </c>
      <c r="E11" s="18"/>
      <c r="F11" s="17"/>
      <c r="G11" s="17"/>
      <c r="H11" s="18"/>
      <c r="I11" s="18"/>
      <c r="J11" s="18"/>
      <c r="K11" s="18"/>
      <c r="L11" s="249"/>
      <c r="M11" s="18"/>
      <c r="N11" s="241"/>
      <c r="O11" s="18"/>
    </row>
    <row r="12" spans="2:15" ht="24" customHeight="1" x14ac:dyDescent="0.5">
      <c r="B12" s="102" t="s">
        <v>9</v>
      </c>
      <c r="C12" s="18">
        <v>25</v>
      </c>
      <c r="D12" s="14">
        <v>100</v>
      </c>
      <c r="E12" s="18"/>
      <c r="F12" s="18"/>
      <c r="G12" s="17"/>
      <c r="H12" s="18"/>
      <c r="I12" s="18"/>
      <c r="J12" s="18"/>
      <c r="K12" s="18"/>
      <c r="L12" s="249"/>
      <c r="M12" s="18"/>
      <c r="N12" s="241"/>
      <c r="O12" s="18"/>
    </row>
    <row r="13" spans="2:15" ht="24" customHeight="1" x14ac:dyDescent="0.5">
      <c r="B13" s="102"/>
      <c r="C13" s="18"/>
      <c r="D13" s="14"/>
      <c r="E13" s="18"/>
      <c r="F13" s="18"/>
      <c r="G13" s="17"/>
      <c r="H13" s="18"/>
      <c r="I13" s="18"/>
      <c r="J13" s="18"/>
      <c r="K13" s="18"/>
      <c r="L13" s="249"/>
      <c r="M13" s="18"/>
      <c r="N13" s="241"/>
      <c r="O13" s="18"/>
    </row>
    <row r="14" spans="2:15" ht="24" customHeight="1" x14ac:dyDescent="0.5">
      <c r="B14" s="76" t="s">
        <v>347</v>
      </c>
      <c r="C14" s="18"/>
      <c r="D14" s="14"/>
      <c r="E14" s="18"/>
      <c r="F14" s="18"/>
      <c r="G14" s="17"/>
      <c r="H14" s="18"/>
      <c r="I14" s="98">
        <v>1</v>
      </c>
      <c r="J14" s="18"/>
      <c r="K14" s="18"/>
      <c r="L14" s="134"/>
      <c r="M14" s="13">
        <f>+'購入計画詳細(2019年度)'!F38</f>
        <v>6676.68</v>
      </c>
      <c r="N14" s="139">
        <f>I14*M14</f>
        <v>6676.68</v>
      </c>
      <c r="O14" s="18" t="s">
        <v>420</v>
      </c>
    </row>
    <row r="15" spans="2:15" ht="24" customHeight="1" x14ac:dyDescent="0.5">
      <c r="B15" s="76"/>
      <c r="C15" s="18"/>
      <c r="D15" s="14"/>
      <c r="E15" s="18"/>
      <c r="F15" s="18"/>
      <c r="G15" s="17"/>
      <c r="H15" s="18"/>
      <c r="I15" s="98"/>
      <c r="J15" s="18"/>
      <c r="K15" s="18"/>
      <c r="L15" s="134"/>
      <c r="M15" s="13"/>
      <c r="N15" s="139"/>
      <c r="O15" s="18"/>
    </row>
    <row r="16" spans="2:15" ht="24" customHeight="1" x14ac:dyDescent="0.5">
      <c r="B16" s="76" t="s">
        <v>292</v>
      </c>
      <c r="C16" s="3"/>
      <c r="D16" s="3"/>
      <c r="E16" s="3"/>
      <c r="F16" s="3"/>
      <c r="G16" s="3"/>
      <c r="H16" s="18"/>
      <c r="I16" s="18"/>
      <c r="J16" s="18"/>
      <c r="K16" s="18"/>
      <c r="L16" s="249"/>
      <c r="M16" s="18"/>
      <c r="N16" s="241"/>
      <c r="O16" s="18"/>
    </row>
    <row r="17" spans="2:15" ht="24" customHeight="1" x14ac:dyDescent="0.5">
      <c r="B17" s="97" t="s">
        <v>10</v>
      </c>
      <c r="C17" s="77" t="s">
        <v>322</v>
      </c>
      <c r="D17" s="3"/>
      <c r="E17" s="3"/>
      <c r="F17" s="3"/>
      <c r="G17" s="3"/>
      <c r="H17" s="18"/>
      <c r="I17" s="18"/>
      <c r="J17" s="18"/>
      <c r="K17" s="18"/>
      <c r="L17" s="249"/>
      <c r="M17" s="18"/>
      <c r="N17" s="241"/>
      <c r="O17" s="18"/>
    </row>
    <row r="18" spans="2:15" ht="24" customHeight="1" x14ac:dyDescent="0.5">
      <c r="B18" s="97" t="s">
        <v>5</v>
      </c>
      <c r="C18" s="77" t="s">
        <v>322</v>
      </c>
      <c r="D18" s="3"/>
      <c r="E18" s="77" t="s">
        <v>322</v>
      </c>
      <c r="F18" s="3"/>
      <c r="G18" s="3"/>
      <c r="H18" s="77" t="s">
        <v>322</v>
      </c>
      <c r="I18" s="51">
        <v>150</v>
      </c>
      <c r="J18" s="6"/>
      <c r="K18" s="6"/>
      <c r="L18" s="250">
        <f>'購入計画詳細(2019年度)'!F39/'購入計画詳細(2019年度)'!G39</f>
        <v>30</v>
      </c>
      <c r="M18" s="13">
        <f>I18*L18</f>
        <v>4500</v>
      </c>
      <c r="N18" s="139">
        <f>I18*L18</f>
        <v>4500</v>
      </c>
      <c r="O18" s="6" t="s">
        <v>444</v>
      </c>
    </row>
    <row r="19" spans="2:15" ht="24" customHeight="1" x14ac:dyDescent="0.5">
      <c r="B19" s="97" t="s">
        <v>7</v>
      </c>
      <c r="C19" s="77" t="s">
        <v>322</v>
      </c>
      <c r="D19" s="3"/>
      <c r="E19" s="77" t="s">
        <v>322</v>
      </c>
      <c r="F19" s="3"/>
      <c r="G19" s="3"/>
      <c r="H19" s="77" t="s">
        <v>322</v>
      </c>
      <c r="I19" s="264">
        <v>1</v>
      </c>
      <c r="J19" s="6"/>
      <c r="K19" s="6"/>
      <c r="L19" s="249"/>
      <c r="M19" s="6"/>
      <c r="N19" s="242">
        <f>+'購入計画詳細(2019年度)'!F44</f>
        <v>1341.3600000000001</v>
      </c>
      <c r="O19" s="6" t="s">
        <v>444</v>
      </c>
    </row>
    <row r="20" spans="2:15" ht="24" customHeight="1" x14ac:dyDescent="0.5">
      <c r="B20" s="97" t="s">
        <v>6</v>
      </c>
      <c r="C20" s="77" t="s">
        <v>322</v>
      </c>
      <c r="D20" s="3"/>
      <c r="E20" s="77" t="s">
        <v>322</v>
      </c>
      <c r="F20" s="3"/>
      <c r="G20" s="3"/>
      <c r="H20" s="77" t="s">
        <v>322</v>
      </c>
      <c r="I20" s="264">
        <v>1</v>
      </c>
      <c r="J20" s="6"/>
      <c r="K20" s="6"/>
      <c r="L20" s="249"/>
      <c r="M20" s="6"/>
      <c r="N20" s="242">
        <f>+'購入計画詳細(2019年度)'!F48</f>
        <v>4197.76</v>
      </c>
      <c r="O20" s="6" t="s">
        <v>444</v>
      </c>
    </row>
    <row r="21" spans="2:15" ht="24" customHeight="1" x14ac:dyDescent="0.5">
      <c r="B21" s="97"/>
      <c r="C21" s="77"/>
      <c r="D21" s="3"/>
      <c r="E21" s="77"/>
      <c r="F21" s="3"/>
      <c r="G21" s="3"/>
      <c r="H21" s="77"/>
      <c r="I21" s="264"/>
      <c r="J21" s="6"/>
      <c r="K21" s="6"/>
      <c r="L21" s="249"/>
      <c r="M21" s="6"/>
      <c r="N21" s="242"/>
      <c r="O21" s="6"/>
    </row>
    <row r="22" spans="2:15" ht="24" customHeight="1" x14ac:dyDescent="0.5">
      <c r="B22" s="97" t="s">
        <v>338</v>
      </c>
      <c r="C22" s="77"/>
      <c r="D22" s="3"/>
      <c r="E22" s="77"/>
      <c r="F22" s="3"/>
      <c r="G22" s="3"/>
      <c r="H22" s="77"/>
      <c r="I22" s="264">
        <v>1</v>
      </c>
      <c r="J22" s="6"/>
      <c r="K22" s="6"/>
      <c r="L22" s="249"/>
      <c r="M22" s="6"/>
      <c r="N22" s="242">
        <f>+'購入計画詳細(2019年度)'!F60</f>
        <v>7030</v>
      </c>
      <c r="O22" s="6"/>
    </row>
    <row r="23" spans="2:15" ht="24" customHeight="1" x14ac:dyDescent="0.5">
      <c r="B23" s="3" t="s">
        <v>149</v>
      </c>
      <c r="C23" s="77"/>
      <c r="D23" s="3"/>
      <c r="E23" s="6"/>
      <c r="F23" s="3"/>
      <c r="G23" s="3"/>
      <c r="H23" s="77"/>
      <c r="I23" s="264">
        <v>1</v>
      </c>
      <c r="J23" s="6"/>
      <c r="K23" s="6"/>
      <c r="L23" s="249"/>
      <c r="M23" s="6"/>
      <c r="N23" s="242">
        <f>+'購入計画詳細(2019年度)'!F61</f>
        <v>47350</v>
      </c>
      <c r="O23" s="211">
        <f>+'購入計画詳細(2019年度)'!I61</f>
        <v>47350</v>
      </c>
    </row>
    <row r="24" spans="2:15" ht="24" customHeight="1" x14ac:dyDescent="0.5">
      <c r="B24" s="75" t="s">
        <v>45</v>
      </c>
      <c r="C24" s="77"/>
      <c r="D24" s="3"/>
      <c r="E24" s="77"/>
      <c r="F24" s="3"/>
      <c r="G24" s="3"/>
      <c r="H24" s="77"/>
      <c r="I24" s="264">
        <v>1</v>
      </c>
      <c r="J24" s="6"/>
      <c r="K24" s="6"/>
      <c r="L24" s="249"/>
      <c r="M24" s="6"/>
      <c r="N24" s="242">
        <f>+'購入計画詳細(2019年度)'!F63</f>
        <v>4900</v>
      </c>
      <c r="O24" s="211">
        <f>+'購入計画詳細(2019年度)'!I63</f>
        <v>4900</v>
      </c>
    </row>
    <row r="25" spans="2:15" ht="24" customHeight="1" x14ac:dyDescent="0.5">
      <c r="B25" s="75" t="s">
        <v>38</v>
      </c>
      <c r="C25" s="77"/>
      <c r="D25" s="3"/>
      <c r="E25" s="77"/>
      <c r="F25" s="3"/>
      <c r="G25" s="3"/>
      <c r="H25" s="77"/>
      <c r="I25" s="264">
        <v>1</v>
      </c>
      <c r="J25" s="6"/>
      <c r="K25" s="6"/>
      <c r="L25" s="249"/>
      <c r="M25" s="6"/>
      <c r="N25" s="242">
        <f>+'購入計画詳細(2019年度)'!F64</f>
        <v>1944</v>
      </c>
      <c r="O25" s="211">
        <f>+'購入計画詳細(2019年度)'!I64</f>
        <v>1944</v>
      </c>
    </row>
    <row r="26" spans="2:15" ht="24" customHeight="1" x14ac:dyDescent="0.5">
      <c r="B26" s="75" t="s">
        <v>40</v>
      </c>
      <c r="C26" s="77"/>
      <c r="D26" s="3"/>
      <c r="E26" s="77"/>
      <c r="F26" s="3"/>
      <c r="G26" s="3"/>
      <c r="H26" s="77"/>
      <c r="I26" s="264">
        <v>1</v>
      </c>
      <c r="J26" s="6"/>
      <c r="K26" s="6"/>
      <c r="L26" s="249"/>
      <c r="M26" s="6"/>
      <c r="N26" s="242">
        <f>+'購入計画詳細(2019年度)'!F65</f>
        <v>4610</v>
      </c>
      <c r="O26" s="211">
        <f>+'購入計画詳細(2019年度)'!I65</f>
        <v>4610</v>
      </c>
    </row>
    <row r="27" spans="2:15" ht="24" customHeight="1" x14ac:dyDescent="0.5">
      <c r="B27" s="75" t="s">
        <v>41</v>
      </c>
      <c r="C27" s="77"/>
      <c r="D27" s="3"/>
      <c r="E27" s="77"/>
      <c r="F27" s="3"/>
      <c r="G27" s="3"/>
      <c r="H27" s="77"/>
      <c r="I27" s="51">
        <v>3</v>
      </c>
      <c r="J27" s="6"/>
      <c r="K27" s="6"/>
      <c r="L27" s="251">
        <f>+'購入計画詳細(2019年度)'!D66</f>
        <v>1706.3333333333333</v>
      </c>
      <c r="M27" s="6"/>
      <c r="N27" s="139">
        <f>I27*L27</f>
        <v>5119</v>
      </c>
      <c r="O27" s="211">
        <f>+'購入計画詳細(2019年度)'!I66</f>
        <v>5119</v>
      </c>
    </row>
    <row r="28" spans="2:15" ht="24" customHeight="1" x14ac:dyDescent="0.5">
      <c r="B28" s="75" t="s">
        <v>450</v>
      </c>
      <c r="C28" s="77"/>
      <c r="D28" s="3"/>
      <c r="E28" s="77"/>
      <c r="F28" s="3"/>
      <c r="G28" s="3"/>
      <c r="H28" s="77"/>
      <c r="I28" s="264">
        <v>1</v>
      </c>
      <c r="J28" s="6"/>
      <c r="K28" s="6"/>
      <c r="L28" s="249"/>
      <c r="M28" s="6"/>
      <c r="N28" s="242">
        <f>+'購入計画詳細(2019年度)'!F67</f>
        <v>3000</v>
      </c>
      <c r="O28" s="6"/>
    </row>
    <row r="29" spans="2:15" ht="24" customHeight="1" x14ac:dyDescent="0.5">
      <c r="B29" s="100" t="s">
        <v>443</v>
      </c>
      <c r="C29" s="77"/>
      <c r="D29" s="3"/>
      <c r="E29" s="77"/>
      <c r="F29" s="3"/>
      <c r="G29" s="3"/>
      <c r="H29" s="77"/>
      <c r="I29" s="264">
        <v>1</v>
      </c>
      <c r="J29" s="6"/>
      <c r="K29" s="6"/>
      <c r="L29" s="249"/>
      <c r="M29" s="6"/>
      <c r="N29" s="242">
        <f>+'購入計画詳細(2019年度)'!F68</f>
        <v>8000</v>
      </c>
      <c r="O29" s="6"/>
    </row>
    <row r="30" spans="2:15" ht="24" customHeight="1" x14ac:dyDescent="0.5">
      <c r="B30" s="100" t="s">
        <v>345</v>
      </c>
      <c r="C30" s="267"/>
      <c r="D30" s="17"/>
      <c r="E30" s="267"/>
      <c r="F30" s="17"/>
      <c r="G30" s="17"/>
      <c r="H30" s="267"/>
      <c r="I30" s="264">
        <v>1</v>
      </c>
      <c r="J30" s="17"/>
      <c r="K30" s="17"/>
      <c r="L30" s="249"/>
      <c r="M30" s="6"/>
      <c r="N30" s="242">
        <f>+'購入計画詳細(2019年度)'!F69</f>
        <v>2000</v>
      </c>
      <c r="O30" s="216">
        <v>5</v>
      </c>
    </row>
    <row r="31" spans="2:15" ht="24" customHeight="1" x14ac:dyDescent="0.5">
      <c r="B31" s="97"/>
      <c r="C31" s="267"/>
      <c r="D31" s="17"/>
      <c r="E31" s="267"/>
      <c r="F31" s="17"/>
      <c r="G31" s="17"/>
      <c r="H31" s="267"/>
      <c r="I31" s="17"/>
      <c r="J31" s="17"/>
      <c r="K31" s="17"/>
      <c r="L31" s="252"/>
      <c r="M31" s="17"/>
      <c r="N31" s="243"/>
      <c r="O31" s="17"/>
    </row>
    <row r="32" spans="2:15" ht="24" customHeight="1" x14ac:dyDescent="0.5">
      <c r="B32" s="97" t="s">
        <v>140</v>
      </c>
      <c r="C32" s="277">
        <v>132070</v>
      </c>
      <c r="D32" s="277"/>
      <c r="E32" s="277">
        <f>+'2018年使用金額'!C11</f>
        <v>109814</v>
      </c>
      <c r="F32" s="277"/>
      <c r="G32" s="266"/>
      <c r="H32" s="290"/>
      <c r="I32" s="290"/>
      <c r="J32" s="17"/>
      <c r="K32" s="17"/>
      <c r="L32" s="252"/>
      <c r="M32" s="17"/>
      <c r="N32" s="243"/>
      <c r="O32" s="17"/>
    </row>
    <row r="33" spans="1:17" ht="24" customHeight="1" x14ac:dyDescent="0.5">
      <c r="B33" s="97" t="s">
        <v>346</v>
      </c>
      <c r="C33" s="17"/>
      <c r="D33" s="17"/>
      <c r="E33" s="17"/>
      <c r="F33" s="17"/>
      <c r="G33" s="17"/>
      <c r="H33" s="277"/>
      <c r="I33" s="277"/>
      <c r="J33" s="277"/>
      <c r="K33" s="17"/>
      <c r="L33" s="252"/>
      <c r="M33" s="6"/>
      <c r="N33" s="139">
        <f>N6+N7+N9+M14+M18+N19+N20+N22+N23+N24+N25+N26+N27+N28+N29+N30</f>
        <v>123798.8</v>
      </c>
      <c r="O33" s="215">
        <f>ROUNDUP(N33,-3)</f>
        <v>124000</v>
      </c>
      <c r="Q33" s="215" t="s">
        <v>449</v>
      </c>
    </row>
    <row r="34" spans="1:17" ht="24" customHeight="1" x14ac:dyDescent="0.5">
      <c r="B34" s="97" t="s">
        <v>421</v>
      </c>
      <c r="C34" s="17"/>
      <c r="D34" s="17"/>
      <c r="E34" s="17"/>
      <c r="F34" s="17"/>
      <c r="G34" s="17"/>
      <c r="H34" s="265"/>
      <c r="I34" s="265"/>
      <c r="J34" s="265"/>
      <c r="K34" s="17"/>
      <c r="L34" s="252"/>
      <c r="M34" s="6"/>
      <c r="N34" s="139">
        <f>N6+N8+N9+N14+N18+N19+N20+N22+N23+N24+N25+N26+N27+N28+N29+N30</f>
        <v>119298.8</v>
      </c>
      <c r="O34" s="215">
        <f>ROUNDUP(N34,-3)</f>
        <v>120000</v>
      </c>
    </row>
    <row r="35" spans="1:17" ht="24" customHeight="1" x14ac:dyDescent="0.5">
      <c r="B35" s="97" t="s">
        <v>326</v>
      </c>
      <c r="C35" s="278">
        <v>130000</v>
      </c>
      <c r="D35" s="278"/>
      <c r="E35" s="278">
        <v>140000</v>
      </c>
      <c r="F35" s="278"/>
      <c r="G35" s="101"/>
      <c r="H35" s="278">
        <v>150000</v>
      </c>
      <c r="I35" s="278"/>
      <c r="J35" s="17"/>
      <c r="K35" s="17"/>
      <c r="L35" s="17"/>
      <c r="M35" s="17"/>
      <c r="N35" s="17"/>
      <c r="O35" s="17"/>
    </row>
    <row r="36" spans="1:17" ht="40.049999999999997" customHeight="1" x14ac:dyDescent="0.5">
      <c r="A36" s="1"/>
      <c r="B36" s="1"/>
      <c r="C36" s="1"/>
      <c r="D36" s="1"/>
      <c r="E36" s="1"/>
      <c r="F36" s="1"/>
      <c r="G36" s="1"/>
      <c r="H36" s="1"/>
      <c r="I36" s="1"/>
      <c r="J36" s="1"/>
      <c r="K36" s="1"/>
      <c r="L36" s="1"/>
      <c r="M36" s="1"/>
      <c r="N36" s="1"/>
      <c r="O36" s="1"/>
      <c r="P36" s="1"/>
    </row>
    <row r="37" spans="1:17" ht="40.049999999999997" customHeight="1" x14ac:dyDescent="0.5"/>
    <row r="38" spans="1:17" ht="40.049999999999997" customHeight="1" x14ac:dyDescent="0.5"/>
    <row r="39" spans="1:17" ht="40.049999999999997" customHeight="1" x14ac:dyDescent="0.5"/>
    <row r="40" spans="1:17" ht="40.049999999999997" customHeight="1" x14ac:dyDescent="0.5"/>
    <row r="41" spans="1:17" ht="40.049999999999997" customHeight="1" x14ac:dyDescent="0.5"/>
    <row r="42" spans="1:17" ht="40.049999999999997" customHeight="1" x14ac:dyDescent="0.5"/>
    <row r="43" spans="1:17" ht="40.049999999999997" customHeight="1" x14ac:dyDescent="0.5"/>
    <row r="44" spans="1:17" ht="40.049999999999997" customHeight="1" x14ac:dyDescent="0.5"/>
    <row r="45" spans="1:17" ht="40.049999999999997" customHeight="1" x14ac:dyDescent="0.5"/>
    <row r="46" spans="1:17" ht="40.049999999999997" customHeight="1" x14ac:dyDescent="0.5"/>
    <row r="47" spans="1:17" ht="40.049999999999997" customHeight="1" x14ac:dyDescent="0.5"/>
    <row r="48" spans="1:17" ht="40.049999999999997" customHeight="1" x14ac:dyDescent="0.5"/>
    <row r="49" ht="40.049999999999997" customHeight="1" x14ac:dyDescent="0.5"/>
    <row r="50" ht="40.049999999999997" customHeight="1" x14ac:dyDescent="0.5"/>
    <row r="51" ht="18" customHeight="1" x14ac:dyDescent="0.5"/>
    <row r="52" ht="18" customHeight="1" x14ac:dyDescent="0.5"/>
    <row r="53" ht="18" customHeight="1" x14ac:dyDescent="0.5"/>
    <row r="54" ht="18" customHeight="1" x14ac:dyDescent="0.5"/>
    <row r="55" ht="18" customHeight="1" x14ac:dyDescent="0.5"/>
    <row r="56" ht="18" customHeight="1" x14ac:dyDescent="0.5"/>
    <row r="57" ht="18" customHeight="1" x14ac:dyDescent="0.5"/>
    <row r="58" ht="18" customHeight="1" x14ac:dyDescent="0.5"/>
    <row r="59" ht="18" customHeight="1" x14ac:dyDescent="0.5"/>
    <row r="60" ht="18" customHeight="1" x14ac:dyDescent="0.5"/>
    <row r="61" ht="18" customHeight="1" x14ac:dyDescent="0.5"/>
    <row r="62" ht="18" customHeight="1" x14ac:dyDescent="0.5"/>
    <row r="63" ht="18" customHeight="1" x14ac:dyDescent="0.5"/>
    <row r="64" ht="18" customHeight="1" x14ac:dyDescent="0.5"/>
    <row r="65" ht="18" customHeight="1" x14ac:dyDescent="0.5"/>
    <row r="66" ht="18" customHeight="1" x14ac:dyDescent="0.5"/>
    <row r="67" ht="18" customHeight="1" x14ac:dyDescent="0.5"/>
    <row r="68" ht="18" customHeight="1" x14ac:dyDescent="0.5"/>
    <row r="69" ht="18" customHeight="1" x14ac:dyDescent="0.5"/>
    <row r="70" ht="18" customHeight="1" x14ac:dyDescent="0.5"/>
    <row r="71" ht="18" customHeight="1" x14ac:dyDescent="0.5"/>
    <row r="72" ht="18" customHeight="1" x14ac:dyDescent="0.5"/>
    <row r="73" ht="18" customHeight="1" x14ac:dyDescent="0.5"/>
    <row r="74" ht="18" customHeight="1" x14ac:dyDescent="0.5"/>
    <row r="75" ht="18" customHeight="1" x14ac:dyDescent="0.5"/>
    <row r="76" ht="18" customHeight="1" x14ac:dyDescent="0.5"/>
    <row r="77" ht="18" customHeight="1" x14ac:dyDescent="0.5"/>
    <row r="78" ht="18" customHeight="1" x14ac:dyDescent="0.5"/>
    <row r="79" ht="18" customHeight="1" x14ac:dyDescent="0.5"/>
    <row r="80" ht="18" customHeight="1" x14ac:dyDescent="0.5"/>
    <row r="81" ht="18" customHeight="1" x14ac:dyDescent="0.5"/>
    <row r="82" ht="18" customHeight="1" x14ac:dyDescent="0.5"/>
    <row r="83" ht="18" customHeight="1" x14ac:dyDescent="0.5"/>
    <row r="84" ht="18" customHeight="1" x14ac:dyDescent="0.5"/>
    <row r="85" ht="18" customHeight="1" x14ac:dyDescent="0.5"/>
    <row r="86" ht="18" customHeight="1" x14ac:dyDescent="0.5"/>
    <row r="87" ht="18" customHeight="1" x14ac:dyDescent="0.5"/>
    <row r="88" ht="18" customHeight="1" x14ac:dyDescent="0.5"/>
    <row r="89" ht="18" customHeight="1" x14ac:dyDescent="0.5"/>
    <row r="90" ht="18" customHeight="1" x14ac:dyDescent="0.5"/>
    <row r="91" ht="18" customHeight="1" x14ac:dyDescent="0.5"/>
    <row r="92" ht="18" customHeight="1" x14ac:dyDescent="0.5"/>
    <row r="93" ht="18" customHeight="1" x14ac:dyDescent="0.5"/>
    <row r="94" ht="18" customHeight="1" x14ac:dyDescent="0.5"/>
    <row r="95" ht="18" customHeight="1" x14ac:dyDescent="0.5"/>
    <row r="96" ht="18" customHeight="1" x14ac:dyDescent="0.5"/>
    <row r="97" ht="18" customHeight="1" x14ac:dyDescent="0.5"/>
    <row r="98" ht="18" customHeight="1" x14ac:dyDescent="0.5"/>
    <row r="99" ht="18" customHeight="1" x14ac:dyDescent="0.5"/>
    <row r="100" ht="18" customHeight="1" x14ac:dyDescent="0.5"/>
    <row r="101" ht="18" customHeight="1" x14ac:dyDescent="0.5"/>
    <row r="102" ht="18" customHeight="1" x14ac:dyDescent="0.5"/>
    <row r="103" ht="18" customHeight="1" x14ac:dyDescent="0.5"/>
    <row r="104" ht="18" customHeight="1" x14ac:dyDescent="0.5"/>
    <row r="105" ht="18" customHeight="1" x14ac:dyDescent="0.5"/>
    <row r="106" ht="18" customHeight="1" x14ac:dyDescent="0.5"/>
    <row r="107" ht="18" customHeight="1" x14ac:dyDescent="0.5"/>
    <row r="108" ht="18" customHeight="1" x14ac:dyDescent="0.5"/>
    <row r="109" ht="18" customHeight="1" x14ac:dyDescent="0.5"/>
    <row r="110" ht="18" customHeight="1" x14ac:dyDescent="0.5"/>
    <row r="111" ht="18" customHeight="1" x14ac:dyDescent="0.5"/>
    <row r="112" ht="18" customHeight="1" x14ac:dyDescent="0.5"/>
    <row r="113" ht="18" customHeight="1" x14ac:dyDescent="0.5"/>
    <row r="114" ht="18" customHeight="1" x14ac:dyDescent="0.5"/>
    <row r="115" ht="18" customHeight="1" x14ac:dyDescent="0.5"/>
    <row r="116" ht="18" customHeight="1" x14ac:dyDescent="0.5"/>
    <row r="117" ht="18" customHeight="1" x14ac:dyDescent="0.5"/>
    <row r="118" ht="18" customHeight="1" x14ac:dyDescent="0.5"/>
    <row r="119" ht="18" customHeight="1" x14ac:dyDescent="0.5"/>
    <row r="120" ht="18" customHeight="1" x14ac:dyDescent="0.5"/>
    <row r="121" ht="18" customHeight="1" x14ac:dyDescent="0.5"/>
    <row r="122" ht="18" customHeight="1" x14ac:dyDescent="0.5"/>
    <row r="123" ht="18" customHeight="1" x14ac:dyDescent="0.5"/>
    <row r="124" ht="18" customHeight="1" x14ac:dyDescent="0.5"/>
    <row r="125" ht="18" customHeight="1" x14ac:dyDescent="0.5"/>
    <row r="126" ht="18" customHeight="1" x14ac:dyDescent="0.5"/>
    <row r="127" ht="18" customHeight="1" x14ac:dyDescent="0.5"/>
    <row r="128" ht="18" customHeight="1" x14ac:dyDescent="0.5"/>
    <row r="129" ht="18" customHeight="1" x14ac:dyDescent="0.5"/>
    <row r="130" ht="18" customHeight="1" x14ac:dyDescent="0.5"/>
    <row r="131" ht="18" customHeight="1" x14ac:dyDescent="0.5"/>
    <row r="132" ht="18" customHeight="1" x14ac:dyDescent="0.5"/>
    <row r="133" ht="18" customHeight="1" x14ac:dyDescent="0.5"/>
    <row r="134" ht="18" customHeight="1" x14ac:dyDescent="0.5"/>
    <row r="135" ht="18" customHeight="1" x14ac:dyDescent="0.5"/>
    <row r="136" ht="18" customHeight="1" x14ac:dyDescent="0.5"/>
    <row r="137" ht="18" customHeight="1" x14ac:dyDescent="0.5"/>
    <row r="138" ht="18" customHeight="1" x14ac:dyDescent="0.5"/>
    <row r="139" ht="18" customHeight="1" x14ac:dyDescent="0.5"/>
    <row r="140" ht="18" customHeight="1" x14ac:dyDescent="0.5"/>
    <row r="141" ht="18" customHeight="1" x14ac:dyDescent="0.5"/>
    <row r="142" ht="18" customHeight="1" x14ac:dyDescent="0.5"/>
    <row r="143" ht="18" customHeight="1" x14ac:dyDescent="0.5"/>
    <row r="144" ht="18" customHeight="1" x14ac:dyDescent="0.5"/>
    <row r="145" ht="18" customHeight="1" x14ac:dyDescent="0.5"/>
    <row r="146" ht="18" customHeight="1" x14ac:dyDescent="0.5"/>
    <row r="147" ht="18" customHeight="1" x14ac:dyDescent="0.5"/>
    <row r="148" ht="18" customHeight="1" x14ac:dyDescent="0.5"/>
    <row r="149" ht="18" customHeight="1" x14ac:dyDescent="0.5"/>
    <row r="150" ht="18" customHeight="1" x14ac:dyDescent="0.5"/>
    <row r="151" ht="18" customHeight="1" x14ac:dyDescent="0.5"/>
    <row r="152" ht="18" customHeight="1" x14ac:dyDescent="0.5"/>
    <row r="153" ht="18" customHeight="1" x14ac:dyDescent="0.5"/>
    <row r="154" ht="18" customHeight="1" x14ac:dyDescent="0.5"/>
    <row r="155" ht="18" customHeight="1" x14ac:dyDescent="0.5"/>
    <row r="156" ht="18" customHeight="1" x14ac:dyDescent="0.5"/>
    <row r="157" ht="18" customHeight="1" x14ac:dyDescent="0.5"/>
    <row r="158" ht="18" customHeight="1" x14ac:dyDescent="0.5"/>
    <row r="159" ht="18" customHeight="1" x14ac:dyDescent="0.5"/>
    <row r="160" ht="18" customHeight="1" x14ac:dyDescent="0.5"/>
    <row r="161" ht="18" customHeight="1" x14ac:dyDescent="0.5"/>
    <row r="162" ht="18" customHeight="1" x14ac:dyDescent="0.5"/>
    <row r="163" ht="18" customHeight="1" x14ac:dyDescent="0.5"/>
    <row r="164" ht="18" customHeight="1" x14ac:dyDescent="0.5"/>
    <row r="165" ht="18" customHeight="1" x14ac:dyDescent="0.5"/>
    <row r="166" ht="18" customHeight="1" x14ac:dyDescent="0.5"/>
    <row r="167" ht="18" customHeight="1" x14ac:dyDescent="0.5"/>
    <row r="168" ht="18" customHeight="1" x14ac:dyDescent="0.5"/>
    <row r="169" ht="18" customHeight="1" x14ac:dyDescent="0.5"/>
    <row r="170" ht="18" customHeight="1" x14ac:dyDescent="0.5"/>
    <row r="171" ht="18" customHeight="1" x14ac:dyDescent="0.5"/>
    <row r="172" ht="18" customHeight="1" x14ac:dyDescent="0.5"/>
    <row r="173" ht="18" customHeight="1" x14ac:dyDescent="0.5"/>
    <row r="174" ht="18" customHeight="1" x14ac:dyDescent="0.5"/>
    <row r="175" ht="18" customHeight="1" x14ac:dyDescent="0.5"/>
    <row r="176" ht="18" customHeight="1" x14ac:dyDescent="0.5"/>
    <row r="177" ht="18" customHeight="1" x14ac:dyDescent="0.5"/>
    <row r="178" ht="18" customHeight="1" x14ac:dyDescent="0.5"/>
    <row r="179" ht="18" customHeight="1" x14ac:dyDescent="0.5"/>
    <row r="180" ht="18" customHeight="1" x14ac:dyDescent="0.5"/>
    <row r="181" ht="18" customHeight="1" x14ac:dyDescent="0.5"/>
    <row r="182" ht="18" customHeight="1" x14ac:dyDescent="0.5"/>
    <row r="183" ht="18" customHeight="1" x14ac:dyDescent="0.5"/>
    <row r="184" ht="18" customHeight="1" x14ac:dyDescent="0.5"/>
    <row r="185" ht="18" customHeight="1" x14ac:dyDescent="0.5"/>
    <row r="186" ht="18" customHeight="1" x14ac:dyDescent="0.5"/>
    <row r="187" ht="18" customHeight="1" x14ac:dyDescent="0.5"/>
    <row r="188" ht="18" customHeight="1" x14ac:dyDescent="0.5"/>
    <row r="189" ht="18" customHeight="1" x14ac:dyDescent="0.5"/>
    <row r="190" ht="18" customHeight="1" x14ac:dyDescent="0.5"/>
    <row r="191" ht="18" customHeight="1" x14ac:dyDescent="0.5"/>
    <row r="192" ht="18" customHeight="1" x14ac:dyDescent="0.5"/>
  </sheetData>
  <mergeCells count="11">
    <mergeCell ref="H33:J33"/>
    <mergeCell ref="C35:D35"/>
    <mergeCell ref="E35:F35"/>
    <mergeCell ref="H35:I35"/>
    <mergeCell ref="C32:D32"/>
    <mergeCell ref="E32:F32"/>
    <mergeCell ref="C3:D3"/>
    <mergeCell ref="B3:B4"/>
    <mergeCell ref="E3:G3"/>
    <mergeCell ref="H3:O3"/>
    <mergeCell ref="I4:J4"/>
  </mergeCells>
  <phoneticPr fontId="1"/>
  <printOptions horizontalCentered="1"/>
  <pageMargins left="0.39370078740157483" right="0.39370078740157483" top="0.78740157480314965" bottom="0.59055118110236227" header="0" footer="0"/>
  <pageSetup paperSize="8" scale="79" orientation="landscape"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0F4B3-5939-4D7E-8836-B51DC5E02E49}">
  <dimension ref="A4:AF197"/>
  <sheetViews>
    <sheetView view="pageBreakPreview" topLeftCell="A2" zoomScale="80" zoomScaleNormal="100" zoomScaleSheetLayoutView="80" workbookViewId="0">
      <pane xSplit="2" ySplit="4" topLeftCell="C6" activePane="bottomRight" state="frozen"/>
      <selection activeCell="A2" sqref="A2"/>
      <selection pane="topRight" activeCell="C2" sqref="C2"/>
      <selection pane="bottomLeft" activeCell="A6" sqref="A6"/>
      <selection pane="bottomRight" activeCell="M2" sqref="M2"/>
    </sheetView>
  </sheetViews>
  <sheetFormatPr defaultRowHeight="17.399999999999999" x14ac:dyDescent="0.5"/>
  <cols>
    <col min="1" max="1" width="15.36328125" customWidth="1"/>
    <col min="2" max="2" width="21.1796875" customWidth="1"/>
    <col min="3" max="3" width="48.81640625" customWidth="1"/>
    <col min="4" max="8" width="13.08984375" customWidth="1"/>
    <col min="9" max="9" width="20.81640625" customWidth="1"/>
    <col min="10" max="10" width="1.08984375" customWidth="1"/>
    <col min="11" max="11" width="12.6328125" customWidth="1"/>
    <col min="12" max="13" width="11.36328125" customWidth="1"/>
    <col min="14" max="17" width="9.81640625" customWidth="1"/>
    <col min="18" max="22" width="11.81640625" customWidth="1"/>
    <col min="23" max="23" width="12.54296875" customWidth="1"/>
    <col min="24" max="28" width="10.81640625" customWidth="1"/>
    <col min="29" max="30" width="9.54296875" customWidth="1"/>
  </cols>
  <sheetData>
    <row r="4" spans="1:32" ht="46.2" customHeight="1" x14ac:dyDescent="0.5">
      <c r="A4" s="118" t="s">
        <v>446</v>
      </c>
      <c r="B4" s="56"/>
      <c r="C4" s="254"/>
      <c r="D4" s="254"/>
      <c r="E4" s="255"/>
      <c r="F4" s="254"/>
      <c r="G4" s="254"/>
      <c r="H4" s="254"/>
      <c r="I4" s="254"/>
      <c r="R4">
        <f>R20/L20</f>
        <v>383.33333333333331</v>
      </c>
    </row>
    <row r="5" spans="1:32" ht="31.8" customHeight="1" x14ac:dyDescent="0.5">
      <c r="A5" s="70" t="s">
        <v>294</v>
      </c>
      <c r="B5" s="70" t="s">
        <v>423</v>
      </c>
      <c r="C5" s="70" t="s">
        <v>424</v>
      </c>
      <c r="D5" s="70" t="s">
        <v>11</v>
      </c>
      <c r="E5" s="70" t="s">
        <v>13</v>
      </c>
      <c r="F5" s="70" t="s">
        <v>126</v>
      </c>
      <c r="G5" s="70" t="s">
        <v>147</v>
      </c>
      <c r="H5" s="70" t="s">
        <v>127</v>
      </c>
      <c r="I5" s="70" t="s">
        <v>291</v>
      </c>
      <c r="K5" s="114" t="s">
        <v>107</v>
      </c>
      <c r="L5" s="114" t="s">
        <v>108</v>
      </c>
      <c r="M5" s="114" t="s">
        <v>146</v>
      </c>
      <c r="N5" s="114" t="s">
        <v>153</v>
      </c>
      <c r="O5" s="114" t="s">
        <v>147</v>
      </c>
      <c r="P5" s="114" t="s">
        <v>147</v>
      </c>
      <c r="Q5" s="114" t="s">
        <v>147</v>
      </c>
      <c r="R5" s="114" t="s">
        <v>13</v>
      </c>
      <c r="S5" s="114" t="s">
        <v>13</v>
      </c>
      <c r="T5" s="114" t="s">
        <v>13</v>
      </c>
      <c r="U5" s="114" t="s">
        <v>12</v>
      </c>
      <c r="V5" s="114" t="s">
        <v>126</v>
      </c>
      <c r="W5" s="114" t="s">
        <v>127</v>
      </c>
      <c r="X5" s="115" t="s">
        <v>124</v>
      </c>
      <c r="Y5" s="115" t="s">
        <v>113</v>
      </c>
      <c r="Z5" s="115" t="s">
        <v>123</v>
      </c>
      <c r="AA5" s="115" t="s">
        <v>122</v>
      </c>
      <c r="AB5" s="115" t="s">
        <v>122</v>
      </c>
      <c r="AC5" s="114" t="s">
        <v>19</v>
      </c>
      <c r="AD5" s="17"/>
      <c r="AE5" s="112"/>
      <c r="AF5" s="112"/>
    </row>
    <row r="6" spans="1:32" ht="25.05" customHeight="1" x14ac:dyDescent="0.5">
      <c r="A6" s="281" t="s">
        <v>20</v>
      </c>
      <c r="B6" s="3" t="s">
        <v>20</v>
      </c>
      <c r="C6" s="62" t="s">
        <v>295</v>
      </c>
      <c r="D6" s="88">
        <f>125*1.08</f>
        <v>135</v>
      </c>
      <c r="E6" s="58">
        <f>ROUNDUP(S6,0)</f>
        <v>12</v>
      </c>
      <c r="F6" s="120">
        <f>D6*E6</f>
        <v>1620</v>
      </c>
      <c r="G6" s="217">
        <f>+'購入計画(2019年度)'!I6</f>
        <v>60</v>
      </c>
      <c r="H6" s="298"/>
      <c r="I6" s="61" t="s">
        <v>299</v>
      </c>
      <c r="K6" s="140">
        <f>(150*3)</f>
        <v>450</v>
      </c>
      <c r="L6" s="141">
        <v>450</v>
      </c>
      <c r="M6" s="142">
        <f>(10*3)</f>
        <v>30</v>
      </c>
      <c r="N6" s="143">
        <v>3</v>
      </c>
      <c r="O6" s="144">
        <f>+AB6</f>
        <v>90</v>
      </c>
      <c r="P6" s="144"/>
      <c r="Q6" s="145">
        <f>+'購入計画(2019年度)'!I6</f>
        <v>60</v>
      </c>
      <c r="R6" s="146">
        <f t="shared" ref="R6:R11" si="0">$Q$6*O6</f>
        <v>5400</v>
      </c>
      <c r="S6" s="207">
        <f t="shared" ref="S6:S11" si="1">R6/K6</f>
        <v>12</v>
      </c>
      <c r="T6" s="147"/>
      <c r="U6" s="144"/>
      <c r="V6" s="148">
        <f t="shared" ref="V6:V12" si="2">D6*S6</f>
        <v>1620</v>
      </c>
      <c r="W6" s="149"/>
      <c r="X6" s="150">
        <v>60</v>
      </c>
      <c r="Y6" s="151">
        <v>12</v>
      </c>
      <c r="Z6" s="152">
        <f>Y6*N6</f>
        <v>36</v>
      </c>
      <c r="AA6" s="140">
        <f>Y6*K6</f>
        <v>5400</v>
      </c>
      <c r="AB6" s="144">
        <f t="shared" ref="AB6:AB11" si="3">AA6/$X$6</f>
        <v>90</v>
      </c>
      <c r="AC6" s="153" t="s">
        <v>18</v>
      </c>
      <c r="AD6" s="154" t="s">
        <v>16</v>
      </c>
      <c r="AE6" s="112"/>
      <c r="AF6" s="112"/>
    </row>
    <row r="7" spans="1:32" ht="25.05" customHeight="1" x14ac:dyDescent="0.5">
      <c r="A7" s="281"/>
      <c r="B7" s="3" t="s">
        <v>21</v>
      </c>
      <c r="C7" s="62" t="s">
        <v>110</v>
      </c>
      <c r="D7" s="89">
        <f>96*1.08</f>
        <v>103.68</v>
      </c>
      <c r="E7" s="57">
        <f>ROUNDUP(S7,0)</f>
        <v>4</v>
      </c>
      <c r="F7" s="120">
        <f t="shared" ref="F7:F17" si="4">D7*E7</f>
        <v>414.72</v>
      </c>
      <c r="G7" s="218"/>
      <c r="H7" s="28"/>
      <c r="I7" s="61"/>
      <c r="K7" s="155">
        <v>795</v>
      </c>
      <c r="L7" s="154"/>
      <c r="M7" s="154"/>
      <c r="N7" s="154"/>
      <c r="O7" s="144">
        <f>+AB7</f>
        <v>53</v>
      </c>
      <c r="P7" s="144"/>
      <c r="Q7" s="154"/>
      <c r="R7" s="146">
        <f>$Q$6*O7</f>
        <v>3180</v>
      </c>
      <c r="S7" s="156">
        <f t="shared" si="1"/>
        <v>4</v>
      </c>
      <c r="T7" s="156"/>
      <c r="U7" s="144"/>
      <c r="V7" s="148">
        <f t="shared" si="2"/>
        <v>414.72</v>
      </c>
      <c r="W7" s="149"/>
      <c r="X7" s="154"/>
      <c r="Y7" s="157">
        <v>4</v>
      </c>
      <c r="Z7" s="157"/>
      <c r="AA7" s="146">
        <f>Y7*K7</f>
        <v>3180</v>
      </c>
      <c r="AB7" s="144">
        <f t="shared" si="3"/>
        <v>53</v>
      </c>
      <c r="AC7" s="154"/>
      <c r="AD7" s="154"/>
      <c r="AE7" s="112"/>
      <c r="AF7" s="112"/>
    </row>
    <row r="8" spans="1:32" ht="25.05" customHeight="1" x14ac:dyDescent="0.5">
      <c r="A8" s="281"/>
      <c r="B8" s="3" t="s">
        <v>114</v>
      </c>
      <c r="C8" s="62" t="s">
        <v>111</v>
      </c>
      <c r="D8" s="29">
        <v>780</v>
      </c>
      <c r="E8" s="59">
        <f>ROUNDUP(S8,0)</f>
        <v>1</v>
      </c>
      <c r="F8" s="120">
        <f t="shared" si="4"/>
        <v>780</v>
      </c>
      <c r="G8" s="218"/>
      <c r="H8" s="298"/>
      <c r="I8" s="61"/>
      <c r="K8" s="141">
        <v>1000</v>
      </c>
      <c r="L8" s="146">
        <v>45</v>
      </c>
      <c r="M8" s="154"/>
      <c r="N8" s="154"/>
      <c r="O8" s="144">
        <v>16.655999999999999</v>
      </c>
      <c r="P8" s="144"/>
      <c r="Q8" s="154"/>
      <c r="R8" s="146">
        <f t="shared" si="0"/>
        <v>999.3599999999999</v>
      </c>
      <c r="S8" s="153">
        <f t="shared" si="1"/>
        <v>0.99935999999999992</v>
      </c>
      <c r="T8" s="153"/>
      <c r="U8" s="144"/>
      <c r="V8" s="148">
        <f t="shared" si="2"/>
        <v>779.50079999999991</v>
      </c>
      <c r="W8" s="149"/>
      <c r="X8" s="154"/>
      <c r="Y8" s="158"/>
      <c r="Z8" s="158"/>
      <c r="AA8" s="146">
        <v>1000</v>
      </c>
      <c r="AB8" s="144">
        <f t="shared" si="3"/>
        <v>16.666666666666668</v>
      </c>
      <c r="AC8" s="154"/>
      <c r="AD8" s="154"/>
      <c r="AE8" s="112"/>
      <c r="AF8" s="112"/>
    </row>
    <row r="9" spans="1:32" ht="25.05" customHeight="1" x14ac:dyDescent="0.5">
      <c r="A9" s="281"/>
      <c r="B9" s="3" t="s">
        <v>22</v>
      </c>
      <c r="C9" s="62" t="s">
        <v>296</v>
      </c>
      <c r="D9" s="30">
        <v>200</v>
      </c>
      <c r="E9" s="59">
        <f t="shared" ref="E9:E10" si="5">ROUNDUP(S9,0)</f>
        <v>3</v>
      </c>
      <c r="F9" s="120">
        <f t="shared" si="4"/>
        <v>600</v>
      </c>
      <c r="G9" s="218"/>
      <c r="H9" s="28"/>
      <c r="I9" s="61"/>
      <c r="K9" s="141">
        <v>45</v>
      </c>
      <c r="L9" s="146">
        <v>45</v>
      </c>
      <c r="M9" s="154"/>
      <c r="N9" s="154"/>
      <c r="O9" s="144">
        <v>2</v>
      </c>
      <c r="P9" s="144"/>
      <c r="Q9" s="154"/>
      <c r="R9" s="146">
        <f t="shared" si="0"/>
        <v>120</v>
      </c>
      <c r="S9" s="153">
        <f t="shared" si="1"/>
        <v>2.6666666666666665</v>
      </c>
      <c r="T9" s="153"/>
      <c r="U9" s="144"/>
      <c r="V9" s="148">
        <f t="shared" si="2"/>
        <v>533.33333333333326</v>
      </c>
      <c r="W9" s="154"/>
      <c r="X9" s="154"/>
      <c r="Y9" s="158"/>
      <c r="Z9" s="158"/>
      <c r="AA9" s="158"/>
      <c r="AB9" s="144">
        <f t="shared" si="3"/>
        <v>0</v>
      </c>
      <c r="AC9" s="154"/>
      <c r="AD9" s="154"/>
      <c r="AE9" s="112"/>
      <c r="AF9" s="112"/>
    </row>
    <row r="10" spans="1:32" ht="25.05" customHeight="1" x14ac:dyDescent="0.5">
      <c r="A10" s="281"/>
      <c r="B10" s="3" t="s">
        <v>115</v>
      </c>
      <c r="C10" s="68" t="s">
        <v>297</v>
      </c>
      <c r="D10" s="66">
        <v>400</v>
      </c>
      <c r="E10" s="59">
        <f t="shared" si="5"/>
        <v>2</v>
      </c>
      <c r="F10" s="120">
        <f t="shared" si="4"/>
        <v>800</v>
      </c>
      <c r="G10" s="218"/>
      <c r="H10" s="28"/>
      <c r="I10" s="61"/>
      <c r="K10" s="141">
        <v>20</v>
      </c>
      <c r="L10" s="146">
        <v>8</v>
      </c>
      <c r="M10" s="154"/>
      <c r="N10" s="154"/>
      <c r="O10" s="144">
        <v>0.5</v>
      </c>
      <c r="P10" s="144"/>
      <c r="Q10" s="154"/>
      <c r="R10" s="146">
        <f>$Q$6*O10</f>
        <v>30</v>
      </c>
      <c r="S10" s="153">
        <f t="shared" si="1"/>
        <v>1.5</v>
      </c>
      <c r="T10" s="153"/>
      <c r="U10" s="144"/>
      <c r="V10" s="148">
        <f t="shared" si="2"/>
        <v>600</v>
      </c>
      <c r="W10" s="154"/>
      <c r="X10" s="154"/>
      <c r="Y10" s="158"/>
      <c r="Z10" s="158"/>
      <c r="AA10" s="158"/>
      <c r="AB10" s="144">
        <f t="shared" si="3"/>
        <v>0</v>
      </c>
      <c r="AC10" s="154"/>
      <c r="AD10" s="154"/>
      <c r="AE10" s="112"/>
      <c r="AF10" s="112"/>
    </row>
    <row r="11" spans="1:32" ht="25.05" customHeight="1" x14ac:dyDescent="0.5">
      <c r="A11" s="281"/>
      <c r="B11" s="3" t="s">
        <v>116</v>
      </c>
      <c r="C11" s="69" t="s">
        <v>298</v>
      </c>
      <c r="D11" s="67">
        <v>350</v>
      </c>
      <c r="E11" s="60">
        <f>ROUNDUP(S11,0)</f>
        <v>1</v>
      </c>
      <c r="F11" s="120">
        <f t="shared" si="4"/>
        <v>350</v>
      </c>
      <c r="G11" s="218"/>
      <c r="H11" s="28"/>
      <c r="I11" s="61"/>
      <c r="K11" s="159">
        <v>30</v>
      </c>
      <c r="L11" s="146">
        <v>30</v>
      </c>
      <c r="M11" s="154"/>
      <c r="N11" s="154"/>
      <c r="O11" s="144">
        <v>0.5</v>
      </c>
      <c r="P11" s="144"/>
      <c r="Q11" s="154"/>
      <c r="R11" s="146">
        <f t="shared" si="0"/>
        <v>30</v>
      </c>
      <c r="S11" s="160">
        <f t="shared" si="1"/>
        <v>1</v>
      </c>
      <c r="T11" s="160"/>
      <c r="U11" s="144"/>
      <c r="V11" s="148">
        <f t="shared" si="2"/>
        <v>350</v>
      </c>
      <c r="W11" s="154"/>
      <c r="X11" s="154"/>
      <c r="Y11" s="158"/>
      <c r="Z11" s="158"/>
      <c r="AA11" s="158"/>
      <c r="AB11" s="144">
        <f t="shared" si="3"/>
        <v>0</v>
      </c>
      <c r="AC11" s="154"/>
      <c r="AD11" s="154"/>
      <c r="AE11" s="112"/>
      <c r="AF11" s="112"/>
    </row>
    <row r="12" spans="1:32" ht="25.05" customHeight="1" x14ac:dyDescent="0.5">
      <c r="A12" s="281"/>
      <c r="B12" s="9" t="s">
        <v>32</v>
      </c>
      <c r="C12" s="62" t="s">
        <v>125</v>
      </c>
      <c r="D12" s="33">
        <v>200</v>
      </c>
      <c r="E12" s="58">
        <f>ROUNDUP(S12,0)</f>
        <v>2</v>
      </c>
      <c r="F12" s="120">
        <f t="shared" si="4"/>
        <v>400</v>
      </c>
      <c r="G12" s="218"/>
      <c r="H12" s="28"/>
      <c r="I12" s="61"/>
      <c r="K12" s="161">
        <v>200</v>
      </c>
      <c r="L12" s="161">
        <f>K12</f>
        <v>200</v>
      </c>
      <c r="M12" s="161"/>
      <c r="N12" s="154"/>
      <c r="O12" s="144">
        <v>5</v>
      </c>
      <c r="P12" s="144"/>
      <c r="Q12" s="154"/>
      <c r="R12" s="146">
        <f>$Q$6*O12</f>
        <v>300</v>
      </c>
      <c r="S12" s="162">
        <f t="shared" ref="S12" si="6">R12/K12</f>
        <v>1.5</v>
      </c>
      <c r="T12" s="162"/>
      <c r="U12" s="144"/>
      <c r="V12" s="148">
        <f t="shared" si="2"/>
        <v>300</v>
      </c>
      <c r="W12" s="154"/>
      <c r="X12" s="154"/>
      <c r="Y12" s="158"/>
      <c r="Z12" s="158"/>
      <c r="AA12" s="158"/>
      <c r="AB12" s="158"/>
      <c r="AC12" s="154"/>
      <c r="AD12" s="154"/>
      <c r="AE12" s="112"/>
      <c r="AF12" s="112"/>
    </row>
    <row r="13" spans="1:32" ht="25.05" customHeight="1" x14ac:dyDescent="0.5">
      <c r="A13" s="281"/>
      <c r="B13" s="70" t="s">
        <v>121</v>
      </c>
      <c r="C13" s="62"/>
      <c r="D13" s="3"/>
      <c r="E13" s="34"/>
      <c r="F13" s="121">
        <f>SUM(F6:F12)</f>
        <v>4964.72</v>
      </c>
      <c r="G13" s="219"/>
      <c r="H13" s="35">
        <f>F13/$G$6</f>
        <v>82.745333333333335</v>
      </c>
      <c r="I13" s="298">
        <f>ROUNDUP(H13,0)</f>
        <v>83</v>
      </c>
      <c r="K13" s="154"/>
      <c r="L13" s="154"/>
      <c r="M13" s="154"/>
      <c r="N13" s="154"/>
      <c r="O13" s="154"/>
      <c r="P13" s="154"/>
      <c r="Q13" s="154"/>
      <c r="R13" s="163"/>
      <c r="S13" s="164"/>
      <c r="T13" s="164"/>
      <c r="U13" s="165">
        <f>SUM(O6:O8)</f>
        <v>159.65600000000001</v>
      </c>
      <c r="V13" s="166">
        <f>SUM(V6:V12)</f>
        <v>4597.5541333333331</v>
      </c>
      <c r="W13" s="167">
        <f>V13/$Q$6</f>
        <v>76.625902222222223</v>
      </c>
      <c r="X13" s="168"/>
      <c r="Y13" s="169"/>
      <c r="Z13" s="170"/>
      <c r="AA13" s="170"/>
      <c r="AB13" s="170"/>
      <c r="AC13" s="154"/>
      <c r="AD13" s="154"/>
      <c r="AE13" s="112"/>
      <c r="AF13" s="112"/>
    </row>
    <row r="14" spans="1:32" ht="25.05" customHeight="1" x14ac:dyDescent="0.5">
      <c r="A14" s="286" t="s">
        <v>2</v>
      </c>
      <c r="B14" s="8" t="s">
        <v>331</v>
      </c>
      <c r="C14" s="62" t="s">
        <v>441</v>
      </c>
      <c r="D14" s="36">
        <v>3175</v>
      </c>
      <c r="E14" s="58">
        <f>ROUNDUP(S14,0)</f>
        <v>4</v>
      </c>
      <c r="F14" s="120">
        <f t="shared" si="4"/>
        <v>12700</v>
      </c>
      <c r="G14" s="220">
        <f>+'購入計画(2019年度)'!I7</f>
        <v>100</v>
      </c>
      <c r="H14" s="37" t="s">
        <v>155</v>
      </c>
      <c r="I14" s="3" t="s">
        <v>14</v>
      </c>
      <c r="K14" s="141">
        <v>2000</v>
      </c>
      <c r="L14" s="171">
        <f>K14/N14</f>
        <v>74.074074074074076</v>
      </c>
      <c r="M14" s="171"/>
      <c r="N14" s="172">
        <v>27</v>
      </c>
      <c r="O14" s="171">
        <f>K14/N14</f>
        <v>74.074074074074076</v>
      </c>
      <c r="P14" s="144"/>
      <c r="Q14" s="173">
        <f>+'購入計画(2019年度)'!I7</f>
        <v>100</v>
      </c>
      <c r="R14" s="146">
        <f>$Q$14*O14</f>
        <v>7407.4074074074078</v>
      </c>
      <c r="S14" s="207">
        <f t="shared" ref="S14:S15" si="7">R14/K14</f>
        <v>3.7037037037037037</v>
      </c>
      <c r="T14" s="153">
        <f>S14/N14</f>
        <v>0.13717421124828533</v>
      </c>
      <c r="U14" s="144"/>
      <c r="V14" s="148">
        <f>D14*S14</f>
        <v>11759.259259259259</v>
      </c>
      <c r="W14" s="149"/>
      <c r="X14" s="150">
        <f>'購入計画(2019年度)'!I7</f>
        <v>100</v>
      </c>
      <c r="Y14" s="174"/>
      <c r="Z14" s="174"/>
      <c r="AA14" s="174"/>
      <c r="AB14" s="174"/>
      <c r="AC14" s="154" t="s">
        <v>17</v>
      </c>
      <c r="AD14" s="154" t="s">
        <v>14</v>
      </c>
      <c r="AE14" s="175" t="s">
        <v>128</v>
      </c>
      <c r="AF14" s="112"/>
    </row>
    <row r="15" spans="1:32" ht="25.05" customHeight="1" x14ac:dyDescent="0.5">
      <c r="A15" s="287"/>
      <c r="B15" s="8" t="s">
        <v>335</v>
      </c>
      <c r="C15" s="62" t="s">
        <v>440</v>
      </c>
      <c r="D15" s="93">
        <f>582*1.08</f>
        <v>628.56000000000006</v>
      </c>
      <c r="E15" s="58">
        <f>ROUNDUP(S15,0)</f>
        <v>13</v>
      </c>
      <c r="F15" s="120">
        <f t="shared" si="4"/>
        <v>8171.2800000000007</v>
      </c>
      <c r="G15" s="220">
        <f>+'購入計画(2019年度)'!I8</f>
        <v>100</v>
      </c>
      <c r="H15" s="26"/>
      <c r="I15" s="206" t="s">
        <v>439</v>
      </c>
      <c r="K15" s="141">
        <v>480</v>
      </c>
      <c r="L15" s="171">
        <f>K15/N15</f>
        <v>60</v>
      </c>
      <c r="M15" s="171"/>
      <c r="N15" s="172">
        <v>8</v>
      </c>
      <c r="O15" s="171">
        <f>K15/N15</f>
        <v>60</v>
      </c>
      <c r="P15" s="144"/>
      <c r="Q15" s="173">
        <f>+'購入計画(2019年度)'!I7</f>
        <v>100</v>
      </c>
      <c r="R15" s="146">
        <f>$Q$14*O15</f>
        <v>6000</v>
      </c>
      <c r="S15" s="207">
        <f t="shared" si="7"/>
        <v>12.5</v>
      </c>
      <c r="T15" s="153"/>
      <c r="U15" s="144"/>
      <c r="V15" s="148">
        <f>D15*S15</f>
        <v>7857.0000000000009</v>
      </c>
      <c r="W15" s="149"/>
      <c r="X15" s="176"/>
      <c r="Y15" s="174"/>
      <c r="Z15" s="174"/>
      <c r="AA15" s="174"/>
      <c r="AB15" s="174"/>
      <c r="AC15" s="154"/>
      <c r="AD15" s="154"/>
      <c r="AE15" s="175"/>
      <c r="AF15" s="112"/>
    </row>
    <row r="16" spans="1:32" ht="25.05" customHeight="1" x14ac:dyDescent="0.5">
      <c r="A16" s="287"/>
      <c r="B16" s="3" t="s">
        <v>25</v>
      </c>
      <c r="C16" s="62" t="s">
        <v>130</v>
      </c>
      <c r="D16" s="38">
        <v>270</v>
      </c>
      <c r="E16" s="60">
        <f>ROUNDUP(S16,0)</f>
        <v>2</v>
      </c>
      <c r="F16" s="120">
        <f t="shared" si="4"/>
        <v>540</v>
      </c>
      <c r="G16" s="221"/>
      <c r="H16" s="26"/>
      <c r="I16" s="26"/>
      <c r="K16" s="171">
        <v>268</v>
      </c>
      <c r="L16" s="86"/>
      <c r="M16" s="86"/>
      <c r="N16" s="172">
        <v>1</v>
      </c>
      <c r="O16" s="171">
        <f>K16/N16</f>
        <v>268</v>
      </c>
      <c r="P16" s="171"/>
      <c r="Q16" s="172"/>
      <c r="R16" s="171">
        <f>K16/N16</f>
        <v>268</v>
      </c>
      <c r="S16" s="172">
        <v>2</v>
      </c>
      <c r="T16" s="172"/>
      <c r="U16" s="154"/>
      <c r="V16" s="148">
        <f>D16*S16</f>
        <v>540</v>
      </c>
      <c r="W16" s="154"/>
      <c r="X16" s="177"/>
      <c r="Y16" s="174"/>
      <c r="Z16" s="174"/>
      <c r="AA16" s="174"/>
      <c r="AB16" s="174"/>
      <c r="AC16" s="154"/>
      <c r="AD16" s="154"/>
      <c r="AE16" s="112"/>
      <c r="AF16" s="112"/>
    </row>
    <row r="17" spans="1:32" ht="25.05" customHeight="1" x14ac:dyDescent="0.5">
      <c r="A17" s="287"/>
      <c r="B17" s="3" t="s">
        <v>26</v>
      </c>
      <c r="C17" s="86" t="s">
        <v>131</v>
      </c>
      <c r="D17" s="39">
        <v>220</v>
      </c>
      <c r="E17" s="60">
        <f>ROUNDUP(S17,0)</f>
        <v>2</v>
      </c>
      <c r="F17" s="120">
        <f t="shared" si="4"/>
        <v>440</v>
      </c>
      <c r="G17" s="221"/>
      <c r="H17" s="26"/>
      <c r="I17" s="26"/>
      <c r="K17" s="171">
        <v>460</v>
      </c>
      <c r="L17" s="154"/>
      <c r="M17" s="154"/>
      <c r="N17" s="172">
        <v>1</v>
      </c>
      <c r="O17" s="171">
        <f>K17/N17</f>
        <v>460</v>
      </c>
      <c r="P17" s="171"/>
      <c r="Q17" s="172"/>
      <c r="R17" s="171">
        <f>K17/N17</f>
        <v>460</v>
      </c>
      <c r="S17" s="172">
        <v>2</v>
      </c>
      <c r="T17" s="172"/>
      <c r="U17" s="154"/>
      <c r="V17" s="148">
        <f>D17*S17</f>
        <v>440</v>
      </c>
      <c r="W17" s="154"/>
      <c r="X17" s="177"/>
      <c r="Y17" s="174"/>
      <c r="Z17" s="174"/>
      <c r="AA17" s="174"/>
      <c r="AB17" s="174"/>
      <c r="AC17" s="154"/>
      <c r="AD17" s="154"/>
      <c r="AE17" s="112"/>
      <c r="AF17" s="112"/>
    </row>
    <row r="18" spans="1:32" ht="25.05" customHeight="1" x14ac:dyDescent="0.5">
      <c r="A18" s="287"/>
      <c r="B18" s="284" t="s">
        <v>121</v>
      </c>
      <c r="C18" s="8" t="s">
        <v>336</v>
      </c>
      <c r="D18" s="3"/>
      <c r="E18" s="3"/>
      <c r="F18" s="121">
        <f>+F14+F16+F17</f>
        <v>13680</v>
      </c>
      <c r="G18" s="117"/>
      <c r="H18" s="42">
        <f>F18/$G$14</f>
        <v>136.80000000000001</v>
      </c>
      <c r="I18" s="297">
        <f>ROUNDUP(H18,0)</f>
        <v>137</v>
      </c>
      <c r="K18" s="154"/>
      <c r="L18" s="154"/>
      <c r="M18" s="154"/>
      <c r="N18" s="154"/>
      <c r="O18" s="154"/>
      <c r="P18" s="154"/>
      <c r="Q18" s="154"/>
      <c r="R18" s="154"/>
      <c r="S18" s="154"/>
      <c r="T18" s="154"/>
      <c r="U18" s="178">
        <f>SUM(O14)</f>
        <v>74.074074074074076</v>
      </c>
      <c r="V18" s="166">
        <f>V14+V16+V17</f>
        <v>12739.259259259259</v>
      </c>
      <c r="W18" s="179">
        <f>V18/$Q$14</f>
        <v>127.39259259259259</v>
      </c>
      <c r="X18" s="177"/>
      <c r="Y18" s="174"/>
      <c r="Z18" s="174"/>
      <c r="AA18" s="174"/>
      <c r="AB18" s="174"/>
      <c r="AC18" s="154"/>
      <c r="AD18" s="154"/>
      <c r="AE18" s="112"/>
      <c r="AF18" s="112"/>
    </row>
    <row r="19" spans="1:32" ht="25.05" customHeight="1" x14ac:dyDescent="0.5">
      <c r="A19" s="288"/>
      <c r="B19" s="285"/>
      <c r="C19" s="8" t="s">
        <v>337</v>
      </c>
      <c r="D19" s="3"/>
      <c r="E19" s="3"/>
      <c r="F19" s="121">
        <f>+F15+F16+F17</f>
        <v>9151.2800000000007</v>
      </c>
      <c r="G19" s="117"/>
      <c r="H19" s="42">
        <f>F19/$G$15</f>
        <v>91.512800000000013</v>
      </c>
      <c r="I19" s="297">
        <f>ROUNDUP(H19,0)</f>
        <v>92</v>
      </c>
      <c r="K19" s="154"/>
      <c r="L19" s="154"/>
      <c r="M19" s="154"/>
      <c r="N19" s="154"/>
      <c r="O19" s="154"/>
      <c r="P19" s="154"/>
      <c r="Q19" s="154"/>
      <c r="R19" s="154"/>
      <c r="S19" s="154"/>
      <c r="T19" s="154"/>
      <c r="U19" s="178">
        <f>SUM(O15)</f>
        <v>60</v>
      </c>
      <c r="V19" s="166">
        <f>V15+V16+V17</f>
        <v>8837</v>
      </c>
      <c r="W19" s="179">
        <f>V19/$Q$15</f>
        <v>88.37</v>
      </c>
      <c r="X19" s="177"/>
      <c r="Y19" s="174"/>
      <c r="Z19" s="174"/>
      <c r="AA19" s="174"/>
      <c r="AB19" s="174"/>
      <c r="AC19" s="154"/>
      <c r="AD19" s="154"/>
      <c r="AE19" s="112"/>
      <c r="AF19" s="112"/>
    </row>
    <row r="20" spans="1:32" ht="25.05" customHeight="1" x14ac:dyDescent="0.5">
      <c r="A20" s="281" t="s">
        <v>4</v>
      </c>
      <c r="B20" s="3" t="s">
        <v>4</v>
      </c>
      <c r="C20" s="87" t="s">
        <v>136</v>
      </c>
      <c r="D20" s="91">
        <f>173*1.08</f>
        <v>186.84</v>
      </c>
      <c r="E20" s="58">
        <f>ROUNDUP(S20,0)</f>
        <v>17</v>
      </c>
      <c r="F20" s="120">
        <f t="shared" ref="F20:F24" si="8">D20*E20</f>
        <v>3176.28</v>
      </c>
      <c r="G20" s="217">
        <f>+'購入計画(2019年度)'!I9</f>
        <v>50</v>
      </c>
      <c r="H20" s="27"/>
      <c r="I20" s="3" t="s">
        <v>15</v>
      </c>
      <c r="K20" s="180">
        <v>276</v>
      </c>
      <c r="L20" s="181">
        <v>12</v>
      </c>
      <c r="M20" s="182">
        <f>K20/L20</f>
        <v>23</v>
      </c>
      <c r="N20" s="183">
        <v>12</v>
      </c>
      <c r="O20" s="144">
        <f>P20*M20</f>
        <v>92</v>
      </c>
      <c r="P20" s="184">
        <f>+'購入計画(2019年度)'!K9</f>
        <v>4</v>
      </c>
      <c r="Q20" s="145">
        <f>+'購入計画(2019年度)'!I9</f>
        <v>50</v>
      </c>
      <c r="R20" s="146">
        <f>$Q$20*O20</f>
        <v>4600</v>
      </c>
      <c r="S20" s="207">
        <f t="shared" ref="S20" si="9">R20/K20</f>
        <v>16.666666666666668</v>
      </c>
      <c r="T20" s="157"/>
      <c r="U20" s="157"/>
      <c r="V20" s="148">
        <f>D20*S20</f>
        <v>3114.0000000000005</v>
      </c>
      <c r="W20" s="182"/>
      <c r="X20" s="150">
        <f>+'購入計画(2019年度)'!I9</f>
        <v>50</v>
      </c>
      <c r="Y20" s="158"/>
      <c r="Z20" s="158"/>
      <c r="AA20" s="158"/>
      <c r="AB20" s="158"/>
      <c r="AC20" s="154" t="s">
        <v>17</v>
      </c>
      <c r="AD20" s="154" t="s">
        <v>15</v>
      </c>
      <c r="AE20" s="112"/>
      <c r="AF20" s="112"/>
    </row>
    <row r="21" spans="1:32" ht="25.05" customHeight="1" x14ac:dyDescent="0.5">
      <c r="A21" s="281"/>
      <c r="B21" s="3" t="s">
        <v>28</v>
      </c>
      <c r="C21" s="62" t="s">
        <v>137</v>
      </c>
      <c r="D21" s="43">
        <v>108</v>
      </c>
      <c r="E21" s="60">
        <f>ROUNDUP(S21,0)</f>
        <v>2</v>
      </c>
      <c r="F21" s="120">
        <f t="shared" si="8"/>
        <v>216</v>
      </c>
      <c r="G21" s="235">
        <f>P20*Q20</f>
        <v>200</v>
      </c>
      <c r="H21" s="26"/>
      <c r="I21" s="26"/>
      <c r="K21" s="154"/>
      <c r="L21" s="154"/>
      <c r="M21" s="154"/>
      <c r="N21" s="172">
        <v>1</v>
      </c>
      <c r="O21" s="172"/>
      <c r="P21" s="172"/>
      <c r="Q21" s="172"/>
      <c r="R21" s="154"/>
      <c r="S21" s="172">
        <v>2</v>
      </c>
      <c r="T21" s="172">
        <f>S21/N21</f>
        <v>2</v>
      </c>
      <c r="U21" s="154"/>
      <c r="V21" s="148">
        <f>D21*T21</f>
        <v>216</v>
      </c>
      <c r="W21" s="154"/>
      <c r="X21" s="154"/>
      <c r="Y21" s="158"/>
      <c r="Z21" s="158"/>
      <c r="AA21" s="158"/>
      <c r="AB21" s="158"/>
      <c r="AC21" s="154"/>
      <c r="AD21" s="154"/>
      <c r="AE21" s="112"/>
      <c r="AF21" s="112"/>
    </row>
    <row r="22" spans="1:32" ht="25.05" customHeight="1" x14ac:dyDescent="0.5">
      <c r="A22" s="281"/>
      <c r="B22" s="3" t="s">
        <v>29</v>
      </c>
      <c r="C22" s="62" t="s">
        <v>132</v>
      </c>
      <c r="D22" s="44">
        <v>300</v>
      </c>
      <c r="E22" s="60">
        <f t="shared" ref="E22:E24" si="10">ROUNDUP(S22,0)</f>
        <v>2</v>
      </c>
      <c r="F22" s="120">
        <f t="shared" si="8"/>
        <v>600</v>
      </c>
      <c r="G22" s="221"/>
      <c r="H22" s="26"/>
      <c r="I22" s="26"/>
      <c r="K22" s="154"/>
      <c r="L22" s="154"/>
      <c r="M22" s="154"/>
      <c r="N22" s="172">
        <v>1</v>
      </c>
      <c r="O22" s="172"/>
      <c r="P22" s="172"/>
      <c r="Q22" s="172"/>
      <c r="R22" s="154"/>
      <c r="S22" s="172">
        <v>2</v>
      </c>
      <c r="T22" s="172">
        <f>S22/N22</f>
        <v>2</v>
      </c>
      <c r="U22" s="154"/>
      <c r="V22" s="148">
        <f>D22*T22</f>
        <v>600</v>
      </c>
      <c r="W22" s="154"/>
      <c r="X22" s="154"/>
      <c r="Y22" s="158"/>
      <c r="Z22" s="158"/>
      <c r="AA22" s="158"/>
      <c r="AB22" s="158"/>
      <c r="AC22" s="154"/>
      <c r="AD22" s="154"/>
      <c r="AE22" s="112"/>
      <c r="AF22" s="112"/>
    </row>
    <row r="23" spans="1:32" ht="25.05" customHeight="1" x14ac:dyDescent="0.5">
      <c r="A23" s="281"/>
      <c r="B23" s="3" t="s">
        <v>30</v>
      </c>
      <c r="C23" s="62" t="s">
        <v>133</v>
      </c>
      <c r="D23" s="45">
        <v>300</v>
      </c>
      <c r="E23" s="60">
        <f t="shared" si="10"/>
        <v>1</v>
      </c>
      <c r="F23" s="120">
        <f t="shared" si="8"/>
        <v>300</v>
      </c>
      <c r="G23" s="221"/>
      <c r="H23" s="26"/>
      <c r="I23" s="26"/>
      <c r="K23" s="154"/>
      <c r="L23" s="154"/>
      <c r="M23" s="154"/>
      <c r="N23" s="172">
        <v>1</v>
      </c>
      <c r="O23" s="172"/>
      <c r="P23" s="172"/>
      <c r="Q23" s="172"/>
      <c r="R23" s="154"/>
      <c r="S23" s="172">
        <v>1</v>
      </c>
      <c r="T23" s="172">
        <f>S23/N23</f>
        <v>1</v>
      </c>
      <c r="U23" s="154"/>
      <c r="V23" s="148">
        <f>D23*T23</f>
        <v>300</v>
      </c>
      <c r="W23" s="154"/>
      <c r="X23" s="154"/>
      <c r="Y23" s="158"/>
      <c r="Z23" s="158"/>
      <c r="AA23" s="158"/>
      <c r="AB23" s="158"/>
      <c r="AC23" s="154"/>
      <c r="AD23" s="154"/>
      <c r="AE23" s="112"/>
      <c r="AF23" s="112"/>
    </row>
    <row r="24" spans="1:32" ht="25.05" customHeight="1" x14ac:dyDescent="0.5">
      <c r="A24" s="281"/>
      <c r="B24" s="3" t="s">
        <v>134</v>
      </c>
      <c r="C24" s="62" t="s">
        <v>135</v>
      </c>
      <c r="D24" s="46">
        <v>108</v>
      </c>
      <c r="E24" s="60">
        <f t="shared" si="10"/>
        <v>1</v>
      </c>
      <c r="F24" s="120">
        <f t="shared" si="8"/>
        <v>108</v>
      </c>
      <c r="G24" s="221"/>
      <c r="H24" s="26"/>
      <c r="I24" s="26"/>
      <c r="K24" s="154"/>
      <c r="L24" s="154"/>
      <c r="M24" s="154"/>
      <c r="N24" s="172">
        <v>1</v>
      </c>
      <c r="O24" s="172"/>
      <c r="P24" s="172"/>
      <c r="Q24" s="172"/>
      <c r="R24" s="154"/>
      <c r="S24" s="172">
        <v>1</v>
      </c>
      <c r="T24" s="172">
        <f>S24/N24</f>
        <v>1</v>
      </c>
      <c r="U24" s="154"/>
      <c r="V24" s="148">
        <f>D24*T24</f>
        <v>108</v>
      </c>
      <c r="W24" s="154"/>
      <c r="X24" s="154"/>
      <c r="Y24" s="158"/>
      <c r="Z24" s="158"/>
      <c r="AA24" s="158"/>
      <c r="AB24" s="158"/>
      <c r="AC24" s="154"/>
      <c r="AD24" s="154"/>
      <c r="AE24" s="112"/>
      <c r="AF24" s="112"/>
    </row>
    <row r="25" spans="1:32" ht="25.05" customHeight="1" thickBot="1" x14ac:dyDescent="0.55000000000000004">
      <c r="A25" s="281"/>
      <c r="B25" s="70" t="s">
        <v>121</v>
      </c>
      <c r="C25" s="62"/>
      <c r="D25" s="3"/>
      <c r="E25" s="3"/>
      <c r="F25" s="121">
        <f>SUM(F20:F24)</f>
        <v>4400.2800000000007</v>
      </c>
      <c r="G25" s="117"/>
      <c r="H25" s="35">
        <f>F25/$G$20</f>
        <v>88.005600000000015</v>
      </c>
      <c r="I25" s="298">
        <f>ROUNDUP(H25,0)</f>
        <v>89</v>
      </c>
      <c r="K25" s="154"/>
      <c r="L25" s="154"/>
      <c r="M25" s="154"/>
      <c r="N25" s="154"/>
      <c r="O25" s="154"/>
      <c r="P25" s="154"/>
      <c r="Q25" s="154"/>
      <c r="R25" s="154"/>
      <c r="S25" s="154"/>
      <c r="T25" s="154"/>
      <c r="U25" s="165">
        <f>SUM(O20)</f>
        <v>92</v>
      </c>
      <c r="V25" s="166">
        <f>SUM(V20:V24)</f>
        <v>4338</v>
      </c>
      <c r="W25" s="167">
        <f>V25/$Q$20</f>
        <v>86.76</v>
      </c>
      <c r="X25" s="168"/>
      <c r="Y25" s="169"/>
      <c r="Z25" s="170"/>
      <c r="AA25" s="170"/>
      <c r="AB25" s="170"/>
      <c r="AC25" s="154"/>
      <c r="AD25" s="154"/>
      <c r="AE25" s="112"/>
      <c r="AF25" s="112"/>
    </row>
    <row r="26" spans="1:32" ht="25.05" customHeight="1" thickTop="1" thickBot="1" x14ac:dyDescent="0.55000000000000004">
      <c r="A26" s="284"/>
      <c r="B26" s="282" t="s">
        <v>435</v>
      </c>
      <c r="C26" s="8" t="s">
        <v>336</v>
      </c>
      <c r="D26" s="3"/>
      <c r="E26" s="71"/>
      <c r="F26" s="122">
        <f>F13+F18+F25</f>
        <v>23045</v>
      </c>
      <c r="G26" s="222"/>
      <c r="H26" s="35"/>
      <c r="I26" s="35"/>
      <c r="K26" s="154"/>
      <c r="L26" s="154"/>
      <c r="M26" s="154"/>
      <c r="N26" s="154"/>
      <c r="O26" s="154"/>
      <c r="P26" s="154"/>
      <c r="Q26" s="154"/>
      <c r="R26" s="154"/>
      <c r="S26" s="154"/>
      <c r="T26" s="154"/>
      <c r="U26" s="165"/>
      <c r="V26" s="166"/>
      <c r="W26" s="167"/>
      <c r="X26" s="168"/>
      <c r="Y26" s="169"/>
      <c r="Z26" s="170"/>
      <c r="AA26" s="170"/>
      <c r="AB26" s="170"/>
      <c r="AC26" s="154"/>
      <c r="AD26" s="154"/>
      <c r="AE26" s="112"/>
      <c r="AF26" s="112"/>
    </row>
    <row r="27" spans="1:32" ht="25.05" customHeight="1" thickTop="1" thickBot="1" x14ac:dyDescent="0.55000000000000004">
      <c r="A27" s="285"/>
      <c r="B27" s="283"/>
      <c r="C27" s="8" t="s">
        <v>337</v>
      </c>
      <c r="D27" s="3"/>
      <c r="E27" s="71"/>
      <c r="F27" s="122">
        <f>F13+F19+F25</f>
        <v>18516.28</v>
      </c>
      <c r="G27" s="222"/>
      <c r="H27" s="35"/>
      <c r="I27" s="35"/>
      <c r="K27" s="154"/>
      <c r="L27" s="154"/>
      <c r="M27" s="154"/>
      <c r="N27" s="154"/>
      <c r="O27" s="154"/>
      <c r="P27" s="154"/>
      <c r="Q27" s="154"/>
      <c r="R27" s="154"/>
      <c r="S27" s="154"/>
      <c r="T27" s="154"/>
      <c r="U27" s="165"/>
      <c r="V27" s="166"/>
      <c r="W27" s="167"/>
      <c r="X27" s="168"/>
      <c r="Y27" s="169"/>
      <c r="Z27" s="170"/>
      <c r="AA27" s="170"/>
      <c r="AB27" s="170"/>
      <c r="AC27" s="154"/>
      <c r="AD27" s="154"/>
      <c r="AE27" s="112"/>
      <c r="AF27" s="112"/>
    </row>
    <row r="28" spans="1:32" ht="25.05" customHeight="1" thickTop="1" x14ac:dyDescent="0.5">
      <c r="A28" s="281" t="s">
        <v>141</v>
      </c>
      <c r="B28" s="3" t="s">
        <v>303</v>
      </c>
      <c r="C28" s="68" t="s">
        <v>304</v>
      </c>
      <c r="D28" s="79">
        <v>170</v>
      </c>
      <c r="E28" s="26">
        <v>3</v>
      </c>
      <c r="F28" s="120">
        <f t="shared" ref="F28:F39" si="11">D28*E28</f>
        <v>510</v>
      </c>
      <c r="G28" s="223">
        <f>SUM(E28:E35)</f>
        <v>23</v>
      </c>
      <c r="H28" s="3"/>
      <c r="I28" s="3"/>
      <c r="K28" s="185">
        <v>2</v>
      </c>
      <c r="L28" s="186"/>
      <c r="M28" s="186"/>
      <c r="N28" s="187">
        <v>3</v>
      </c>
      <c r="O28" s="188">
        <f>+AB28</f>
        <v>0</v>
      </c>
      <c r="P28" s="187"/>
      <c r="Q28" s="172">
        <f>+E28</f>
        <v>3</v>
      </c>
      <c r="R28" s="154"/>
      <c r="S28" s="172">
        <f>+Q28</f>
        <v>3</v>
      </c>
      <c r="T28" s="154"/>
      <c r="U28" s="154"/>
      <c r="V28" s="148">
        <f>D28*S28</f>
        <v>510</v>
      </c>
      <c r="W28" s="189"/>
      <c r="X28" s="154"/>
      <c r="Y28" s="158"/>
      <c r="Z28" s="158"/>
      <c r="AA28" s="158"/>
      <c r="AB28" s="158"/>
      <c r="AC28" s="189"/>
      <c r="AD28" s="189"/>
      <c r="AE28" s="112"/>
      <c r="AF28" s="112"/>
    </row>
    <row r="29" spans="1:32" ht="25.05" customHeight="1" x14ac:dyDescent="0.5">
      <c r="A29" s="281"/>
      <c r="B29" s="3" t="s">
        <v>305</v>
      </c>
      <c r="C29" s="68" t="s">
        <v>307</v>
      </c>
      <c r="D29" s="79">
        <v>250</v>
      </c>
      <c r="E29" s="26">
        <v>3</v>
      </c>
      <c r="F29" s="120">
        <f t="shared" si="11"/>
        <v>750</v>
      </c>
      <c r="G29" s="117"/>
      <c r="H29" s="3"/>
      <c r="I29" s="3"/>
      <c r="K29" s="185">
        <v>1.5</v>
      </c>
      <c r="L29" s="186"/>
      <c r="M29" s="186"/>
      <c r="N29" s="187">
        <v>3</v>
      </c>
      <c r="O29" s="187"/>
      <c r="P29" s="187"/>
      <c r="Q29" s="172">
        <f t="shared" ref="Q29:Q35" si="12">+E29</f>
        <v>3</v>
      </c>
      <c r="R29" s="154"/>
      <c r="S29" s="172">
        <f t="shared" ref="S29:S35" si="13">+Q29</f>
        <v>3</v>
      </c>
      <c r="T29" s="154"/>
      <c r="U29" s="154"/>
      <c r="V29" s="148">
        <f t="shared" ref="V29:V37" si="14">D29*S29</f>
        <v>750</v>
      </c>
      <c r="W29" s="189"/>
      <c r="X29" s="154"/>
      <c r="Y29" s="158"/>
      <c r="Z29" s="158"/>
      <c r="AA29" s="158"/>
      <c r="AB29" s="158"/>
      <c r="AC29" s="189"/>
      <c r="AD29" s="189"/>
      <c r="AE29" s="112"/>
      <c r="AF29" s="112"/>
    </row>
    <row r="30" spans="1:32" ht="25.05" customHeight="1" x14ac:dyDescent="0.5">
      <c r="A30" s="281"/>
      <c r="B30" s="3" t="s">
        <v>144</v>
      </c>
      <c r="C30" s="68" t="s">
        <v>306</v>
      </c>
      <c r="D30" s="80">
        <v>230</v>
      </c>
      <c r="E30" s="26">
        <v>3</v>
      </c>
      <c r="F30" s="120">
        <f t="shared" si="11"/>
        <v>690</v>
      </c>
      <c r="G30" s="117"/>
      <c r="H30" s="3"/>
      <c r="I30" s="3"/>
      <c r="K30" s="185">
        <v>1.2</v>
      </c>
      <c r="L30" s="186"/>
      <c r="M30" s="186"/>
      <c r="N30" s="187">
        <v>3</v>
      </c>
      <c r="O30" s="187"/>
      <c r="P30" s="187"/>
      <c r="Q30" s="172">
        <f t="shared" si="12"/>
        <v>3</v>
      </c>
      <c r="R30" s="154"/>
      <c r="S30" s="172">
        <f t="shared" si="13"/>
        <v>3</v>
      </c>
      <c r="T30" s="154"/>
      <c r="U30" s="154"/>
      <c r="V30" s="148">
        <f t="shared" si="14"/>
        <v>690</v>
      </c>
      <c r="W30" s="189"/>
      <c r="X30" s="154"/>
      <c r="Y30" s="158"/>
      <c r="Z30" s="158"/>
      <c r="AA30" s="158"/>
      <c r="AB30" s="158"/>
      <c r="AC30" s="189"/>
      <c r="AD30" s="189"/>
      <c r="AE30" s="112"/>
      <c r="AF30" s="112"/>
    </row>
    <row r="31" spans="1:32" ht="25.05" customHeight="1" x14ac:dyDescent="0.5">
      <c r="A31" s="281"/>
      <c r="B31" s="3" t="s">
        <v>145</v>
      </c>
      <c r="C31" s="68" t="s">
        <v>447</v>
      </c>
      <c r="D31" s="236">
        <f>129*1.08</f>
        <v>139.32000000000002</v>
      </c>
      <c r="E31" s="26">
        <v>3</v>
      </c>
      <c r="F31" s="120">
        <f t="shared" si="11"/>
        <v>417.96000000000004</v>
      </c>
      <c r="G31" s="117"/>
      <c r="H31" s="3"/>
      <c r="I31" s="3"/>
      <c r="K31" s="185">
        <v>2</v>
      </c>
      <c r="L31" s="186"/>
      <c r="M31" s="186"/>
      <c r="N31" s="187">
        <v>3</v>
      </c>
      <c r="O31" s="187"/>
      <c r="P31" s="187"/>
      <c r="Q31" s="172">
        <f t="shared" si="12"/>
        <v>3</v>
      </c>
      <c r="R31" s="154"/>
      <c r="S31" s="172">
        <f t="shared" si="13"/>
        <v>3</v>
      </c>
      <c r="T31" s="154"/>
      <c r="U31" s="154"/>
      <c r="V31" s="148">
        <f t="shared" si="14"/>
        <v>417.96000000000004</v>
      </c>
      <c r="W31" s="154"/>
      <c r="X31" s="154"/>
      <c r="Y31" s="158"/>
      <c r="Z31" s="158"/>
      <c r="AA31" s="158"/>
      <c r="AB31" s="158"/>
      <c r="AC31" s="154"/>
      <c r="AD31" s="154"/>
      <c r="AE31" s="112"/>
      <c r="AF31" s="112"/>
    </row>
    <row r="32" spans="1:32" ht="25.05" customHeight="1" x14ac:dyDescent="0.5">
      <c r="A32" s="281"/>
      <c r="B32" s="3" t="s">
        <v>102</v>
      </c>
      <c r="C32" s="68" t="s">
        <v>300</v>
      </c>
      <c r="D32" s="237">
        <f>128*1.08</f>
        <v>138.24</v>
      </c>
      <c r="E32" s="26">
        <v>3</v>
      </c>
      <c r="F32" s="120">
        <f t="shared" si="11"/>
        <v>414.72</v>
      </c>
      <c r="G32" s="117"/>
      <c r="H32" s="3"/>
      <c r="I32" s="3"/>
      <c r="K32" s="185">
        <v>2</v>
      </c>
      <c r="L32" s="186"/>
      <c r="M32" s="186"/>
      <c r="N32" s="187">
        <v>3</v>
      </c>
      <c r="O32" s="187"/>
      <c r="P32" s="187"/>
      <c r="Q32" s="172">
        <f t="shared" si="12"/>
        <v>3</v>
      </c>
      <c r="R32" s="154"/>
      <c r="S32" s="172">
        <f t="shared" si="13"/>
        <v>3</v>
      </c>
      <c r="T32" s="154"/>
      <c r="U32" s="154"/>
      <c r="V32" s="148">
        <f t="shared" si="14"/>
        <v>414.72</v>
      </c>
      <c r="W32" s="154"/>
      <c r="X32" s="154"/>
      <c r="Y32" s="158"/>
      <c r="Z32" s="158"/>
      <c r="AA32" s="158"/>
      <c r="AB32" s="158"/>
      <c r="AC32" s="154"/>
      <c r="AD32" s="154"/>
      <c r="AE32" s="112"/>
      <c r="AF32" s="112"/>
    </row>
    <row r="33" spans="1:32" ht="25.05" customHeight="1" x14ac:dyDescent="0.5">
      <c r="A33" s="281"/>
      <c r="B33" s="3" t="s">
        <v>103</v>
      </c>
      <c r="C33" s="68" t="s">
        <v>301</v>
      </c>
      <c r="D33" s="79">
        <v>200</v>
      </c>
      <c r="E33" s="26">
        <v>3</v>
      </c>
      <c r="F33" s="120">
        <f t="shared" si="11"/>
        <v>600</v>
      </c>
      <c r="G33" s="117"/>
      <c r="H33" s="3"/>
      <c r="I33" s="3"/>
      <c r="K33" s="185">
        <v>2</v>
      </c>
      <c r="L33" s="186"/>
      <c r="M33" s="186"/>
      <c r="N33" s="187">
        <v>3</v>
      </c>
      <c r="O33" s="187"/>
      <c r="P33" s="187"/>
      <c r="Q33" s="172">
        <f t="shared" si="12"/>
        <v>3</v>
      </c>
      <c r="R33" s="154"/>
      <c r="S33" s="172">
        <f t="shared" si="13"/>
        <v>3</v>
      </c>
      <c r="T33" s="154"/>
      <c r="U33" s="154"/>
      <c r="V33" s="148">
        <f t="shared" si="14"/>
        <v>600</v>
      </c>
      <c r="W33" s="154"/>
      <c r="X33" s="154"/>
      <c r="Y33" s="158"/>
      <c r="Z33" s="158"/>
      <c r="AA33" s="158"/>
      <c r="AB33" s="158"/>
      <c r="AC33" s="154"/>
      <c r="AD33" s="154"/>
      <c r="AE33" s="112"/>
      <c r="AF33" s="112"/>
    </row>
    <row r="34" spans="1:32" ht="25.05" customHeight="1" x14ac:dyDescent="0.5">
      <c r="A34" s="281"/>
      <c r="B34" s="3" t="s">
        <v>104</v>
      </c>
      <c r="C34" s="68" t="s">
        <v>308</v>
      </c>
      <c r="D34" s="79">
        <v>300</v>
      </c>
      <c r="E34" s="26">
        <v>3</v>
      </c>
      <c r="F34" s="120">
        <f t="shared" si="11"/>
        <v>900</v>
      </c>
      <c r="G34" s="117"/>
      <c r="H34" s="3"/>
      <c r="I34" s="3"/>
      <c r="K34" s="185">
        <v>2</v>
      </c>
      <c r="L34" s="186"/>
      <c r="M34" s="186"/>
      <c r="N34" s="187">
        <v>3</v>
      </c>
      <c r="O34" s="187"/>
      <c r="P34" s="187"/>
      <c r="Q34" s="172">
        <f t="shared" si="12"/>
        <v>3</v>
      </c>
      <c r="R34" s="154"/>
      <c r="S34" s="172">
        <f t="shared" si="13"/>
        <v>3</v>
      </c>
      <c r="T34" s="154"/>
      <c r="U34" s="154"/>
      <c r="V34" s="148">
        <f t="shared" si="14"/>
        <v>900</v>
      </c>
      <c r="W34" s="154"/>
      <c r="X34" s="154"/>
      <c r="Y34" s="158"/>
      <c r="Z34" s="158"/>
      <c r="AA34" s="158"/>
      <c r="AB34" s="158"/>
      <c r="AC34" s="154"/>
      <c r="AD34" s="154"/>
      <c r="AE34" s="112"/>
      <c r="AF34" s="112"/>
    </row>
    <row r="35" spans="1:32" ht="25.05" customHeight="1" x14ac:dyDescent="0.5">
      <c r="A35" s="281"/>
      <c r="B35" s="3" t="s">
        <v>105</v>
      </c>
      <c r="C35" s="68" t="s">
        <v>302</v>
      </c>
      <c r="D35" s="79">
        <v>200</v>
      </c>
      <c r="E35" s="26">
        <v>2</v>
      </c>
      <c r="F35" s="120">
        <f t="shared" si="11"/>
        <v>400</v>
      </c>
      <c r="G35" s="117"/>
      <c r="H35" s="3"/>
      <c r="I35" s="3"/>
      <c r="K35" s="185">
        <v>2</v>
      </c>
      <c r="L35" s="186"/>
      <c r="M35" s="186"/>
      <c r="N35" s="187">
        <v>2</v>
      </c>
      <c r="O35" s="187"/>
      <c r="P35" s="187"/>
      <c r="Q35" s="172">
        <f t="shared" si="12"/>
        <v>2</v>
      </c>
      <c r="R35" s="154"/>
      <c r="S35" s="172">
        <f t="shared" si="13"/>
        <v>2</v>
      </c>
      <c r="T35" s="154"/>
      <c r="U35" s="154"/>
      <c r="V35" s="148">
        <f t="shared" si="14"/>
        <v>400</v>
      </c>
      <c r="W35" s="154"/>
      <c r="X35" s="154"/>
      <c r="Y35" s="158"/>
      <c r="Z35" s="158"/>
      <c r="AA35" s="158"/>
      <c r="AB35" s="158"/>
      <c r="AC35" s="154"/>
      <c r="AD35" s="154"/>
      <c r="AE35" s="112"/>
      <c r="AF35" s="112"/>
    </row>
    <row r="36" spans="1:32" ht="25.05" customHeight="1" x14ac:dyDescent="0.5">
      <c r="A36" s="281"/>
      <c r="B36" s="3" t="s">
        <v>36</v>
      </c>
      <c r="C36" s="62" t="s">
        <v>157</v>
      </c>
      <c r="D36" s="81">
        <v>700</v>
      </c>
      <c r="E36" s="58">
        <f>ROUNDUP(S36,0)</f>
        <v>2</v>
      </c>
      <c r="F36" s="120">
        <f t="shared" si="11"/>
        <v>1400</v>
      </c>
      <c r="G36" s="117"/>
      <c r="H36" s="3"/>
      <c r="I36" s="65">
        <v>130</v>
      </c>
      <c r="K36" s="190">
        <v>100</v>
      </c>
      <c r="L36" s="154"/>
      <c r="M36" s="154"/>
      <c r="N36" s="187">
        <f>SUM(N28:N35)</f>
        <v>23</v>
      </c>
      <c r="O36" s="187"/>
      <c r="P36" s="187"/>
      <c r="Q36" s="187"/>
      <c r="R36" s="157">
        <v>150</v>
      </c>
      <c r="S36" s="207">
        <f>R36/K36</f>
        <v>1.5</v>
      </c>
      <c r="T36" s="154"/>
      <c r="U36" s="154"/>
      <c r="V36" s="148">
        <f t="shared" si="14"/>
        <v>1050</v>
      </c>
      <c r="W36" s="154"/>
      <c r="X36" s="154"/>
      <c r="Y36" s="158"/>
      <c r="Z36" s="158"/>
      <c r="AA36" s="158"/>
      <c r="AB36" s="158"/>
      <c r="AC36" s="154"/>
      <c r="AD36" s="154"/>
      <c r="AE36" s="112"/>
      <c r="AF36" s="112"/>
    </row>
    <row r="37" spans="1:32" ht="25.05" customHeight="1" thickBot="1" x14ac:dyDescent="0.55000000000000004">
      <c r="A37" s="281"/>
      <c r="B37" s="3" t="s">
        <v>333</v>
      </c>
      <c r="C37" s="62" t="s">
        <v>334</v>
      </c>
      <c r="D37" s="96">
        <v>198</v>
      </c>
      <c r="E37" s="49">
        <v>3</v>
      </c>
      <c r="F37" s="120">
        <f t="shared" si="11"/>
        <v>594</v>
      </c>
      <c r="G37" s="222"/>
      <c r="H37" s="3"/>
      <c r="I37" s="65"/>
      <c r="K37" s="210">
        <v>2</v>
      </c>
      <c r="L37" s="154"/>
      <c r="M37" s="154"/>
      <c r="N37" s="209">
        <v>2</v>
      </c>
      <c r="O37" s="208">
        <v>6</v>
      </c>
      <c r="P37" s="191"/>
      <c r="Q37" s="191"/>
      <c r="R37" s="208">
        <v>6</v>
      </c>
      <c r="S37" s="207">
        <f t="shared" ref="S37:S39" si="15">R37/K37</f>
        <v>3</v>
      </c>
      <c r="T37" s="154"/>
      <c r="U37" s="154"/>
      <c r="V37" s="148">
        <f t="shared" si="14"/>
        <v>594</v>
      </c>
      <c r="W37" s="154"/>
      <c r="X37" s="154"/>
      <c r="Y37" s="158"/>
      <c r="Z37" s="158"/>
      <c r="AA37" s="158"/>
      <c r="AB37" s="158"/>
      <c r="AC37" s="154"/>
      <c r="AD37" s="154"/>
      <c r="AE37" s="112"/>
      <c r="AF37" s="112"/>
    </row>
    <row r="38" spans="1:32" ht="25.05" customHeight="1" thickTop="1" thickBot="1" x14ac:dyDescent="0.55000000000000004">
      <c r="A38" s="281"/>
      <c r="B38" s="119" t="s">
        <v>436</v>
      </c>
      <c r="C38" s="62"/>
      <c r="D38" s="82"/>
      <c r="E38" s="72"/>
      <c r="F38" s="122">
        <f>SUM(F28:F37)</f>
        <v>6676.68</v>
      </c>
      <c r="G38" s="224"/>
      <c r="H38" s="82"/>
      <c r="I38" s="50"/>
      <c r="K38" s="190"/>
      <c r="L38" s="154"/>
      <c r="M38" s="154"/>
      <c r="N38" s="187"/>
      <c r="O38" s="191"/>
      <c r="P38" s="191"/>
      <c r="Q38" s="191"/>
      <c r="R38" s="168"/>
      <c r="S38" s="154"/>
      <c r="T38" s="154"/>
      <c r="U38" s="154"/>
      <c r="V38" s="166">
        <f>SUM(V28:V37)</f>
        <v>6326.68</v>
      </c>
      <c r="W38" s="154"/>
      <c r="X38" s="154"/>
      <c r="Y38" s="158"/>
      <c r="Z38" s="158"/>
      <c r="AA38" s="158"/>
      <c r="AB38" s="158"/>
      <c r="AC38" s="154"/>
      <c r="AD38" s="154"/>
      <c r="AE38" s="112"/>
      <c r="AF38" s="112"/>
    </row>
    <row r="39" spans="1:32" ht="25.05" customHeight="1" thickTop="1" x14ac:dyDescent="0.5">
      <c r="A39" s="281" t="s">
        <v>293</v>
      </c>
      <c r="B39" s="3" t="s">
        <v>289</v>
      </c>
      <c r="C39" s="62" t="s">
        <v>290</v>
      </c>
      <c r="D39" s="83">
        <v>300</v>
      </c>
      <c r="E39" s="49">
        <f>G39/I39</f>
        <v>15</v>
      </c>
      <c r="F39" s="120">
        <f>D39*E39</f>
        <v>4500</v>
      </c>
      <c r="G39" s="225">
        <f>+'購入計画(2019年度)'!I18</f>
        <v>150</v>
      </c>
      <c r="H39" s="82"/>
      <c r="I39" s="52">
        <v>10</v>
      </c>
      <c r="K39" s="141">
        <v>480</v>
      </c>
      <c r="L39" s="182">
        <f>K39/N39</f>
        <v>48</v>
      </c>
      <c r="M39" s="171"/>
      <c r="N39" s="183">
        <v>10</v>
      </c>
      <c r="O39" s="182">
        <f>K39/N39</f>
        <v>48</v>
      </c>
      <c r="P39" s="144"/>
      <c r="Q39" s="183">
        <f>+'購入計画(2019年度)'!I18</f>
        <v>150</v>
      </c>
      <c r="R39" s="146">
        <f>Q39*O39</f>
        <v>7200</v>
      </c>
      <c r="S39" s="207">
        <f t="shared" si="15"/>
        <v>15</v>
      </c>
      <c r="T39" s="153"/>
      <c r="U39" s="144"/>
      <c r="V39" s="148"/>
      <c r="W39" s="149"/>
      <c r="X39" s="176"/>
      <c r="Y39" s="174"/>
      <c r="Z39" s="174"/>
      <c r="AA39" s="174"/>
      <c r="AB39" s="174"/>
      <c r="AC39" s="154"/>
      <c r="AD39" s="154"/>
      <c r="AE39" s="112"/>
      <c r="AF39" s="112"/>
    </row>
    <row r="40" spans="1:32" ht="25.05" customHeight="1" x14ac:dyDescent="0.5">
      <c r="A40" s="281"/>
      <c r="B40" s="70" t="s">
        <v>121</v>
      </c>
      <c r="C40" s="62"/>
      <c r="D40" s="83"/>
      <c r="E40" s="49"/>
      <c r="F40" s="123">
        <f>SUM(F39)</f>
        <v>4500</v>
      </c>
      <c r="G40" s="225"/>
      <c r="H40" s="82"/>
      <c r="I40" s="52"/>
      <c r="K40" s="190"/>
      <c r="L40" s="154"/>
      <c r="M40" s="154"/>
      <c r="N40" s="187"/>
      <c r="O40" s="191"/>
      <c r="P40" s="191"/>
      <c r="Q40" s="191"/>
      <c r="R40" s="168"/>
      <c r="S40" s="154"/>
      <c r="T40" s="154"/>
      <c r="U40" s="154"/>
      <c r="V40" s="166"/>
      <c r="W40" s="154"/>
      <c r="X40" s="154"/>
      <c r="Y40" s="158"/>
      <c r="Z40" s="158"/>
      <c r="AA40" s="158"/>
      <c r="AB40" s="158"/>
      <c r="AC40" s="154"/>
      <c r="AD40" s="154"/>
      <c r="AE40" s="112"/>
      <c r="AF40" s="112"/>
    </row>
    <row r="41" spans="1:32" ht="25.05" customHeight="1" x14ac:dyDescent="0.5">
      <c r="A41" s="281"/>
      <c r="B41" s="3" t="s">
        <v>309</v>
      </c>
      <c r="C41" s="7" t="s">
        <v>330</v>
      </c>
      <c r="D41" s="92">
        <f>365*1.08</f>
        <v>394.20000000000005</v>
      </c>
      <c r="E41" s="58">
        <v>2</v>
      </c>
      <c r="F41" s="120">
        <f>D41*E41</f>
        <v>788.40000000000009</v>
      </c>
      <c r="G41" s="226"/>
      <c r="H41" s="50"/>
      <c r="I41" s="262">
        <v>5</v>
      </c>
      <c r="K41" s="190"/>
      <c r="L41" s="154"/>
      <c r="M41" s="154"/>
      <c r="N41" s="187"/>
      <c r="O41" s="191"/>
      <c r="P41" s="191"/>
      <c r="Q41" s="191"/>
      <c r="R41" s="168"/>
      <c r="S41" s="154"/>
      <c r="T41" s="154"/>
      <c r="U41" s="154"/>
      <c r="V41" s="166"/>
      <c r="W41" s="154"/>
      <c r="X41" s="154"/>
      <c r="Y41" s="158"/>
      <c r="Z41" s="158"/>
      <c r="AA41" s="158"/>
      <c r="AB41" s="158"/>
      <c r="AC41" s="154"/>
      <c r="AD41" s="154"/>
      <c r="AE41" s="112"/>
      <c r="AF41" s="112"/>
    </row>
    <row r="42" spans="1:32" ht="25.05" customHeight="1" x14ac:dyDescent="0.5">
      <c r="A42" s="281"/>
      <c r="B42" s="3" t="s">
        <v>310</v>
      </c>
      <c r="C42" s="68"/>
      <c r="D42" s="292">
        <f>168*1.08</f>
        <v>181.44</v>
      </c>
      <c r="E42" s="58">
        <v>2</v>
      </c>
      <c r="F42" s="120">
        <f t="shared" ref="F42:F47" si="16">D42*E42</f>
        <v>362.88</v>
      </c>
      <c r="G42" s="226"/>
      <c r="H42" s="50"/>
      <c r="I42" s="262">
        <v>5</v>
      </c>
      <c r="K42" s="190"/>
      <c r="L42" s="154"/>
      <c r="M42" s="154"/>
      <c r="N42" s="187"/>
      <c r="O42" s="191"/>
      <c r="P42" s="191"/>
      <c r="Q42" s="191"/>
      <c r="R42" s="168"/>
      <c r="S42" s="154"/>
      <c r="T42" s="154"/>
      <c r="U42" s="154"/>
      <c r="V42" s="166"/>
      <c r="W42" s="154"/>
      <c r="X42" s="154"/>
      <c r="Y42" s="158"/>
      <c r="Z42" s="158"/>
      <c r="AA42" s="158"/>
      <c r="AB42" s="158"/>
      <c r="AC42" s="154"/>
      <c r="AD42" s="154"/>
      <c r="AE42" s="68" t="s">
        <v>312</v>
      </c>
      <c r="AF42" s="112"/>
    </row>
    <row r="43" spans="1:32" ht="25.05" customHeight="1" x14ac:dyDescent="0.5">
      <c r="A43" s="281"/>
      <c r="B43" s="3" t="s">
        <v>311</v>
      </c>
      <c r="C43" s="68" t="s">
        <v>320</v>
      </c>
      <c r="D43" s="291">
        <f>88*1.08</f>
        <v>95.04</v>
      </c>
      <c r="E43" s="58">
        <v>2</v>
      </c>
      <c r="F43" s="120">
        <f t="shared" si="16"/>
        <v>190.08</v>
      </c>
      <c r="G43" s="226"/>
      <c r="H43" s="50"/>
      <c r="I43" s="262">
        <v>5</v>
      </c>
      <c r="K43" s="190"/>
      <c r="L43" s="154"/>
      <c r="M43" s="154"/>
      <c r="N43" s="187"/>
      <c r="O43" s="191"/>
      <c r="P43" s="191"/>
      <c r="Q43" s="191"/>
      <c r="R43" s="168"/>
      <c r="S43" s="154"/>
      <c r="T43" s="154"/>
      <c r="U43" s="154"/>
      <c r="V43" s="166"/>
      <c r="W43" s="154"/>
      <c r="X43" s="154"/>
      <c r="Y43" s="158"/>
      <c r="Z43" s="158"/>
      <c r="AA43" s="158"/>
      <c r="AB43" s="158"/>
      <c r="AC43" s="154"/>
      <c r="AD43" s="154"/>
      <c r="AE43" s="112"/>
      <c r="AF43" s="112"/>
    </row>
    <row r="44" spans="1:32" ht="25.05" customHeight="1" x14ac:dyDescent="0.5">
      <c r="A44" s="281"/>
      <c r="B44" s="70" t="s">
        <v>319</v>
      </c>
      <c r="C44" s="62"/>
      <c r="D44" s="82"/>
      <c r="E44" s="50"/>
      <c r="F44" s="123">
        <f>SUM(F41:F43)</f>
        <v>1341.3600000000001</v>
      </c>
      <c r="G44" s="226"/>
      <c r="H44" s="50"/>
      <c r="I44" s="239"/>
      <c r="K44" s="190"/>
      <c r="L44" s="154"/>
      <c r="M44" s="154"/>
      <c r="N44" s="187"/>
      <c r="O44" s="191"/>
      <c r="P44" s="191"/>
      <c r="Q44" s="191"/>
      <c r="R44" s="168"/>
      <c r="S44" s="154"/>
      <c r="T44" s="154"/>
      <c r="U44" s="154"/>
      <c r="V44" s="166"/>
      <c r="W44" s="154"/>
      <c r="X44" s="154"/>
      <c r="Y44" s="158"/>
      <c r="Z44" s="158"/>
      <c r="AA44" s="158"/>
      <c r="AB44" s="158"/>
      <c r="AC44" s="154"/>
      <c r="AD44" s="154"/>
      <c r="AE44" s="112"/>
      <c r="AF44" s="112"/>
    </row>
    <row r="45" spans="1:32" ht="25.05" customHeight="1" x14ac:dyDescent="0.5">
      <c r="A45" s="281"/>
      <c r="B45" s="3" t="s">
        <v>313</v>
      </c>
      <c r="C45" s="68" t="s">
        <v>457</v>
      </c>
      <c r="D45" s="293">
        <f>268*1.08</f>
        <v>289.44</v>
      </c>
      <c r="E45" s="58">
        <v>4</v>
      </c>
      <c r="F45" s="120">
        <f t="shared" si="16"/>
        <v>1157.76</v>
      </c>
      <c r="G45" s="226"/>
      <c r="H45" s="50"/>
      <c r="I45" s="262">
        <v>5</v>
      </c>
      <c r="K45" s="190"/>
      <c r="L45" s="154"/>
      <c r="M45" s="154"/>
      <c r="N45" s="187"/>
      <c r="O45" s="191"/>
      <c r="P45" s="191"/>
      <c r="Q45" s="191"/>
      <c r="R45" s="168"/>
      <c r="S45" s="154"/>
      <c r="T45" s="154"/>
      <c r="U45" s="154"/>
      <c r="V45" s="166"/>
      <c r="W45" s="154"/>
      <c r="X45" s="154"/>
      <c r="Y45" s="158"/>
      <c r="Z45" s="158"/>
      <c r="AA45" s="158"/>
      <c r="AB45" s="158"/>
      <c r="AC45" s="154"/>
      <c r="AD45" s="154"/>
      <c r="AE45" s="112"/>
      <c r="AF45" s="112"/>
    </row>
    <row r="46" spans="1:32" ht="25.05" customHeight="1" x14ac:dyDescent="0.5">
      <c r="A46" s="281"/>
      <c r="B46" s="3" t="s">
        <v>315</v>
      </c>
      <c r="C46" s="68" t="s">
        <v>314</v>
      </c>
      <c r="D46" s="84">
        <v>260</v>
      </c>
      <c r="E46" s="58">
        <v>4</v>
      </c>
      <c r="F46" s="120">
        <f t="shared" si="16"/>
        <v>1040</v>
      </c>
      <c r="G46" s="226"/>
      <c r="H46" s="50"/>
      <c r="I46" s="262">
        <v>5</v>
      </c>
      <c r="K46" s="190"/>
      <c r="L46" s="154"/>
      <c r="M46" s="154"/>
      <c r="N46" s="187"/>
      <c r="O46" s="191"/>
      <c r="P46" s="191"/>
      <c r="Q46" s="191"/>
      <c r="R46" s="168"/>
      <c r="S46" s="154"/>
      <c r="T46" s="154"/>
      <c r="U46" s="154"/>
      <c r="V46" s="166"/>
      <c r="W46" s="154"/>
      <c r="X46" s="154"/>
      <c r="Y46" s="158"/>
      <c r="Z46" s="158"/>
      <c r="AA46" s="158"/>
      <c r="AB46" s="158"/>
      <c r="AC46" s="154"/>
      <c r="AD46" s="154"/>
      <c r="AE46" s="112"/>
      <c r="AF46" s="112"/>
    </row>
    <row r="47" spans="1:32" ht="25.05" customHeight="1" x14ac:dyDescent="0.5">
      <c r="A47" s="281"/>
      <c r="B47" s="3" t="s">
        <v>324</v>
      </c>
      <c r="C47" s="68" t="s">
        <v>448</v>
      </c>
      <c r="D47" s="238">
        <v>500</v>
      </c>
      <c r="E47" s="58">
        <v>4</v>
      </c>
      <c r="F47" s="120">
        <f t="shared" si="16"/>
        <v>2000</v>
      </c>
      <c r="G47" s="226"/>
      <c r="H47" s="50"/>
      <c r="I47" s="262">
        <v>5</v>
      </c>
      <c r="K47" s="190"/>
      <c r="L47" s="154"/>
      <c r="M47" s="154"/>
      <c r="N47" s="187"/>
      <c r="O47" s="191"/>
      <c r="P47" s="191"/>
      <c r="Q47" s="191"/>
      <c r="R47" s="168"/>
      <c r="S47" s="154"/>
      <c r="T47" s="154"/>
      <c r="U47" s="154"/>
      <c r="V47" s="166"/>
      <c r="W47" s="154"/>
      <c r="X47" s="154"/>
      <c r="Y47" s="158"/>
      <c r="Z47" s="158"/>
      <c r="AA47" s="158"/>
      <c r="AB47" s="158"/>
      <c r="AC47" s="154"/>
      <c r="AD47" s="154"/>
      <c r="AE47" s="112"/>
      <c r="AF47" s="112"/>
    </row>
    <row r="48" spans="1:32" ht="25.05" customHeight="1" thickBot="1" x14ac:dyDescent="0.55000000000000004">
      <c r="A48" s="281"/>
      <c r="B48" s="70" t="s">
        <v>318</v>
      </c>
      <c r="C48" s="62"/>
      <c r="D48" s="82"/>
      <c r="E48" s="50"/>
      <c r="F48" s="124">
        <f>SUM(F45:F47)</f>
        <v>4197.76</v>
      </c>
      <c r="G48" s="226"/>
      <c r="H48" s="50"/>
      <c r="I48" s="50"/>
      <c r="K48" s="190"/>
      <c r="L48" s="154"/>
      <c r="M48" s="154"/>
      <c r="N48" s="187"/>
      <c r="O48" s="191"/>
      <c r="P48" s="191"/>
      <c r="Q48" s="191"/>
      <c r="R48" s="168"/>
      <c r="S48" s="154"/>
      <c r="T48" s="154"/>
      <c r="U48" s="154"/>
      <c r="V48" s="166"/>
      <c r="W48" s="154"/>
      <c r="X48" s="154"/>
      <c r="Y48" s="158"/>
      <c r="Z48" s="158"/>
      <c r="AA48" s="158"/>
      <c r="AB48" s="158"/>
      <c r="AC48" s="154"/>
      <c r="AD48" s="154"/>
      <c r="AE48" s="112"/>
      <c r="AF48" s="112"/>
    </row>
    <row r="49" spans="1:32" ht="25.05" customHeight="1" thickTop="1" thickBot="1" x14ac:dyDescent="0.55000000000000004">
      <c r="A49" s="281"/>
      <c r="B49" s="119" t="s">
        <v>437</v>
      </c>
      <c r="C49" s="62"/>
      <c r="D49" s="82"/>
      <c r="E49" s="72"/>
      <c r="F49" s="122">
        <f>F40+F44+F48</f>
        <v>10039.120000000001</v>
      </c>
      <c r="G49" s="227"/>
      <c r="H49" s="50">
        <f>1186/3</f>
        <v>395.33333333333331</v>
      </c>
      <c r="I49" s="129" t="s">
        <v>444</v>
      </c>
      <c r="K49" s="190"/>
      <c r="L49" s="154"/>
      <c r="M49" s="154"/>
      <c r="N49" s="187"/>
      <c r="O49" s="191"/>
      <c r="P49" s="191"/>
      <c r="Q49" s="191"/>
      <c r="R49" s="168"/>
      <c r="S49" s="154"/>
      <c r="T49" s="154"/>
      <c r="U49" s="154"/>
      <c r="V49" s="166"/>
      <c r="W49" s="154"/>
      <c r="X49" s="154"/>
      <c r="Y49" s="158"/>
      <c r="Z49" s="158"/>
      <c r="AA49" s="158"/>
      <c r="AB49" s="158"/>
      <c r="AC49" s="154"/>
      <c r="AD49" s="154"/>
      <c r="AE49" s="112"/>
      <c r="AF49" s="112"/>
    </row>
    <row r="50" spans="1:32" ht="25.05" customHeight="1" thickTop="1" thickBot="1" x14ac:dyDescent="0.55000000000000004">
      <c r="A50" s="284"/>
      <c r="B50" s="282" t="s">
        <v>434</v>
      </c>
      <c r="C50" s="128" t="s">
        <v>331</v>
      </c>
      <c r="D50" s="50"/>
      <c r="E50" s="72"/>
      <c r="F50" s="125">
        <f>F26+F38+F49</f>
        <v>39760.800000000003</v>
      </c>
      <c r="G50" s="227"/>
      <c r="H50" s="50"/>
      <c r="I50" s="50"/>
      <c r="K50" s="190"/>
      <c r="L50" s="154"/>
      <c r="M50" s="154"/>
      <c r="N50" s="187"/>
      <c r="O50" s="191"/>
      <c r="P50" s="191"/>
      <c r="Q50" s="191"/>
      <c r="R50" s="168"/>
      <c r="S50" s="154"/>
      <c r="T50" s="154"/>
      <c r="U50" s="154"/>
      <c r="V50" s="166"/>
      <c r="W50" s="154"/>
      <c r="X50" s="154"/>
      <c r="Y50" s="158"/>
      <c r="Z50" s="158"/>
      <c r="AA50" s="158"/>
      <c r="AB50" s="158"/>
      <c r="AC50" s="154"/>
      <c r="AD50" s="154"/>
      <c r="AE50" s="112"/>
      <c r="AF50" s="112"/>
    </row>
    <row r="51" spans="1:32" ht="25.05" customHeight="1" thickTop="1" thickBot="1" x14ac:dyDescent="0.55000000000000004">
      <c r="A51" s="285"/>
      <c r="B51" s="283"/>
      <c r="C51" s="128" t="s">
        <v>335</v>
      </c>
      <c r="D51" s="50"/>
      <c r="E51" s="72"/>
      <c r="F51" s="125">
        <f>F27+F38+F49</f>
        <v>35232.080000000002</v>
      </c>
      <c r="G51" s="227"/>
      <c r="H51" s="50"/>
      <c r="I51" s="50"/>
      <c r="K51" s="190"/>
      <c r="L51" s="154"/>
      <c r="M51" s="154"/>
      <c r="N51" s="192"/>
      <c r="O51" s="191"/>
      <c r="P51" s="191"/>
      <c r="Q51" s="191"/>
      <c r="R51" s="168"/>
      <c r="S51" s="154"/>
      <c r="T51" s="154"/>
      <c r="U51" s="154"/>
      <c r="V51" s="166"/>
      <c r="W51" s="154"/>
      <c r="X51" s="154"/>
      <c r="Y51" s="158"/>
      <c r="Z51" s="158"/>
      <c r="AA51" s="158"/>
      <c r="AB51" s="158"/>
      <c r="AC51" s="154"/>
      <c r="AD51" s="154"/>
      <c r="AE51" s="112"/>
      <c r="AF51" s="112"/>
    </row>
    <row r="52" spans="1:32" ht="25.05" customHeight="1" thickTop="1" x14ac:dyDescent="0.5">
      <c r="A52" s="284" t="s">
        <v>328</v>
      </c>
      <c r="B52" s="3" t="s">
        <v>23</v>
      </c>
      <c r="C52" s="62" t="s">
        <v>33</v>
      </c>
      <c r="D52" s="31">
        <v>400</v>
      </c>
      <c r="E52" s="58">
        <f>ROUNDUP(S52,0)</f>
        <v>1</v>
      </c>
      <c r="F52" s="120">
        <f t="shared" ref="F52" si="17">D52*E52</f>
        <v>400</v>
      </c>
      <c r="G52" s="218"/>
      <c r="H52" s="28"/>
      <c r="I52" s="294">
        <f>+'購入計画(2019年度)'!I6</f>
        <v>60</v>
      </c>
      <c r="K52" s="193">
        <v>100</v>
      </c>
      <c r="L52" s="194">
        <f>12.7*9.8*3</f>
        <v>373.38</v>
      </c>
      <c r="M52" s="195">
        <f>L52</f>
        <v>373.38</v>
      </c>
      <c r="N52" s="196"/>
      <c r="O52" s="197">
        <v>1</v>
      </c>
      <c r="P52" s="197"/>
      <c r="Q52" s="195"/>
      <c r="R52" s="198">
        <v>100</v>
      </c>
      <c r="S52" s="207">
        <f t="shared" ref="S52" si="18">R52/K52</f>
        <v>1</v>
      </c>
      <c r="T52" s="147"/>
      <c r="U52" s="198"/>
      <c r="V52" s="148">
        <f t="shared" ref="V52:V58" si="19">D52*S52</f>
        <v>400</v>
      </c>
      <c r="W52" s="154"/>
      <c r="X52" s="154"/>
      <c r="Y52" s="158"/>
      <c r="Z52" s="158"/>
      <c r="AA52" s="158"/>
      <c r="AB52" s="158"/>
      <c r="AC52" s="154"/>
      <c r="AD52" s="154"/>
      <c r="AE52" s="112"/>
      <c r="AF52" s="112"/>
    </row>
    <row r="53" spans="1:32" ht="25.05" customHeight="1" x14ac:dyDescent="0.5">
      <c r="A53" s="289"/>
      <c r="B53" s="3" t="s">
        <v>24</v>
      </c>
      <c r="C53" s="62" t="s">
        <v>138</v>
      </c>
      <c r="D53" s="32">
        <v>300</v>
      </c>
      <c r="E53" s="58">
        <f>ROUNDUP(S53,0)</f>
        <v>1</v>
      </c>
      <c r="F53" s="120"/>
      <c r="G53" s="218"/>
      <c r="H53" s="28"/>
      <c r="I53" s="61"/>
      <c r="K53" s="199">
        <v>100</v>
      </c>
      <c r="L53" s="154"/>
      <c r="M53" s="154"/>
      <c r="N53" s="154"/>
      <c r="O53" s="200">
        <v>1</v>
      </c>
      <c r="P53" s="200"/>
      <c r="Q53" s="201">
        <f>$G$6*O53</f>
        <v>60</v>
      </c>
      <c r="R53" s="201">
        <v>100</v>
      </c>
      <c r="S53" s="207">
        <f>R53/K53</f>
        <v>1</v>
      </c>
      <c r="T53" s="147"/>
      <c r="U53" s="200"/>
      <c r="V53" s="148">
        <f t="shared" si="19"/>
        <v>300</v>
      </c>
      <c r="W53" s="154"/>
      <c r="X53" s="154"/>
      <c r="Y53" s="158"/>
      <c r="Z53" s="158"/>
      <c r="AA53" s="158"/>
      <c r="AB53" s="158"/>
      <c r="AC53" s="154"/>
      <c r="AD53" s="154"/>
      <c r="AE53" s="112"/>
      <c r="AF53" s="112"/>
    </row>
    <row r="54" spans="1:32" ht="25.05" customHeight="1" x14ac:dyDescent="0.5">
      <c r="A54" s="284" t="s">
        <v>327</v>
      </c>
      <c r="B54" s="3" t="s">
        <v>27</v>
      </c>
      <c r="C54" s="62"/>
      <c r="D54" s="31">
        <v>500</v>
      </c>
      <c r="E54" s="58">
        <f>ROUNDUP(S54,0)</f>
        <v>2</v>
      </c>
      <c r="F54" s="120">
        <f t="shared" ref="F54:F59" si="20">D54*E54</f>
        <v>1000</v>
      </c>
      <c r="G54" s="228"/>
      <c r="H54" s="27"/>
      <c r="I54" s="295">
        <f>+'購入計画(2019年度)'!I8</f>
        <v>100</v>
      </c>
      <c r="K54" s="198">
        <v>100</v>
      </c>
      <c r="L54" s="198"/>
      <c r="M54" s="198"/>
      <c r="N54" s="202">
        <v>100</v>
      </c>
      <c r="O54" s="197">
        <v>1</v>
      </c>
      <c r="P54" s="197"/>
      <c r="Q54" s="202"/>
      <c r="R54" s="198">
        <v>200</v>
      </c>
      <c r="S54" s="207">
        <f>R54/K54</f>
        <v>2</v>
      </c>
      <c r="T54" s="154"/>
      <c r="U54" s="154"/>
      <c r="V54" s="148">
        <f t="shared" si="19"/>
        <v>1000</v>
      </c>
      <c r="W54" s="154"/>
      <c r="X54" s="177"/>
      <c r="Y54" s="174"/>
      <c r="Z54" s="174"/>
      <c r="AA54" s="174"/>
      <c r="AB54" s="174"/>
      <c r="AC54" s="154"/>
      <c r="AD54" s="154"/>
      <c r="AE54" s="112"/>
      <c r="AF54" s="112"/>
    </row>
    <row r="55" spans="1:32" ht="25.05" customHeight="1" x14ac:dyDescent="0.5">
      <c r="A55" s="285"/>
      <c r="B55" s="3" t="s">
        <v>129</v>
      </c>
      <c r="C55" s="62"/>
      <c r="D55" s="40">
        <v>840</v>
      </c>
      <c r="E55" s="41">
        <f>+S55</f>
        <v>1</v>
      </c>
      <c r="F55" s="120">
        <f t="shared" si="20"/>
        <v>840</v>
      </c>
      <c r="G55" s="229"/>
      <c r="H55" s="41"/>
      <c r="I55" s="41"/>
      <c r="K55" s="198"/>
      <c r="L55" s="198"/>
      <c r="M55" s="198"/>
      <c r="N55" s="154"/>
      <c r="O55" s="154"/>
      <c r="P55" s="154"/>
      <c r="Q55" s="154"/>
      <c r="R55" s="154"/>
      <c r="S55" s="203">
        <v>1</v>
      </c>
      <c r="T55" s="154"/>
      <c r="U55" s="154"/>
      <c r="V55" s="148">
        <f t="shared" si="19"/>
        <v>840</v>
      </c>
      <c r="W55" s="154"/>
      <c r="X55" s="177"/>
      <c r="Y55" s="174"/>
      <c r="Z55" s="174"/>
      <c r="AA55" s="174"/>
      <c r="AB55" s="174"/>
      <c r="AC55" s="154"/>
      <c r="AD55" s="154"/>
      <c r="AE55" s="112"/>
      <c r="AF55" s="112"/>
    </row>
    <row r="56" spans="1:32" ht="25.05" customHeight="1" x14ac:dyDescent="0.5">
      <c r="A56" s="284" t="s">
        <v>329</v>
      </c>
      <c r="B56" s="3" t="s">
        <v>23</v>
      </c>
      <c r="C56" s="62" t="s">
        <v>31</v>
      </c>
      <c r="D56" s="47">
        <v>500</v>
      </c>
      <c r="E56" s="58">
        <f>ROUNDUP(S56,0)</f>
        <v>2</v>
      </c>
      <c r="F56" s="120">
        <f t="shared" si="20"/>
        <v>1000</v>
      </c>
      <c r="G56" s="228"/>
      <c r="H56" s="27"/>
      <c r="I56" s="294">
        <f>+'購入計画(2019年度)'!I9</f>
        <v>50</v>
      </c>
      <c r="K56" s="198">
        <v>50</v>
      </c>
      <c r="L56" s="198"/>
      <c r="M56" s="198"/>
      <c r="N56" s="198">
        <v>100</v>
      </c>
      <c r="O56" s="198"/>
      <c r="P56" s="198"/>
      <c r="Q56" s="198"/>
      <c r="R56" s="198">
        <v>100</v>
      </c>
      <c r="S56" s="207">
        <f>R56/K56</f>
        <v>2</v>
      </c>
      <c r="T56" s="154"/>
      <c r="U56" s="154"/>
      <c r="V56" s="148">
        <f t="shared" si="19"/>
        <v>1000</v>
      </c>
      <c r="W56" s="198">
        <v>1</v>
      </c>
      <c r="X56" s="154"/>
      <c r="Y56" s="158"/>
      <c r="Z56" s="158"/>
      <c r="AA56" s="158"/>
      <c r="AB56" s="158"/>
      <c r="AC56" s="154"/>
      <c r="AD56" s="154"/>
      <c r="AE56" s="112"/>
      <c r="AF56" s="112"/>
    </row>
    <row r="57" spans="1:32" ht="25.05" customHeight="1" x14ac:dyDescent="0.5">
      <c r="A57" s="289"/>
      <c r="B57" s="3" t="s">
        <v>24</v>
      </c>
      <c r="C57" s="62" t="s">
        <v>138</v>
      </c>
      <c r="D57" s="32">
        <v>300</v>
      </c>
      <c r="E57" s="58">
        <f>ROUNDUP(S57,0)</f>
        <v>1</v>
      </c>
      <c r="F57" s="120"/>
      <c r="G57" s="228"/>
      <c r="H57" s="27"/>
      <c r="I57" s="27"/>
      <c r="K57" s="199">
        <v>100</v>
      </c>
      <c r="L57" s="154"/>
      <c r="M57" s="154"/>
      <c r="N57" s="154"/>
      <c r="O57" s="200">
        <v>1</v>
      </c>
      <c r="P57" s="154"/>
      <c r="Q57" s="201">
        <f>$Q$20*O57</f>
        <v>50</v>
      </c>
      <c r="R57" s="201">
        <v>100</v>
      </c>
      <c r="S57" s="207">
        <f>R57/K57</f>
        <v>1</v>
      </c>
      <c r="T57" s="154"/>
      <c r="U57" s="200"/>
      <c r="V57" s="148">
        <f t="shared" si="19"/>
        <v>300</v>
      </c>
      <c r="W57" s="154"/>
      <c r="X57" s="154"/>
      <c r="Y57" s="158"/>
      <c r="Z57" s="158"/>
      <c r="AA57" s="158"/>
      <c r="AB57" s="158"/>
      <c r="AC57" s="154"/>
      <c r="AD57" s="154"/>
      <c r="AE57" s="112"/>
      <c r="AF57" s="112"/>
    </row>
    <row r="58" spans="1:32" ht="25.05" customHeight="1" x14ac:dyDescent="0.5">
      <c r="A58" s="285"/>
      <c r="B58" s="3" t="s">
        <v>34</v>
      </c>
      <c r="C58" s="63" t="s">
        <v>35</v>
      </c>
      <c r="D58" s="48">
        <v>710</v>
      </c>
      <c r="E58" s="58">
        <f>ROUNDUP(S58,0)</f>
        <v>1</v>
      </c>
      <c r="F58" s="120">
        <f t="shared" si="20"/>
        <v>710</v>
      </c>
      <c r="G58" s="228"/>
      <c r="H58" s="27"/>
      <c r="I58" s="27"/>
      <c r="K58" s="154"/>
      <c r="L58" s="154"/>
      <c r="M58" s="154"/>
      <c r="N58" s="154"/>
      <c r="O58" s="154"/>
      <c r="P58" s="154"/>
      <c r="Q58" s="154"/>
      <c r="R58" s="154"/>
      <c r="S58" s="147">
        <v>1</v>
      </c>
      <c r="T58" s="154"/>
      <c r="U58" s="154"/>
      <c r="V58" s="148">
        <f t="shared" si="19"/>
        <v>710</v>
      </c>
      <c r="W58" s="189"/>
      <c r="X58" s="154"/>
      <c r="Y58" s="158"/>
      <c r="Z58" s="158"/>
      <c r="AA58" s="158"/>
      <c r="AB58" s="158"/>
      <c r="AC58" s="189"/>
      <c r="AD58" s="189"/>
      <c r="AE58" s="112"/>
      <c r="AF58" s="112"/>
    </row>
    <row r="59" spans="1:32" ht="25.05" customHeight="1" thickBot="1" x14ac:dyDescent="0.55000000000000004">
      <c r="A59" s="94" t="s">
        <v>344</v>
      </c>
      <c r="B59" s="3"/>
      <c r="C59" s="63" t="s">
        <v>442</v>
      </c>
      <c r="D59" s="53">
        <f>(108*5)+(200*10)+(108*5)</f>
        <v>3080</v>
      </c>
      <c r="E59" s="133">
        <v>1</v>
      </c>
      <c r="F59" s="120">
        <f t="shared" si="20"/>
        <v>3080</v>
      </c>
      <c r="G59" s="228"/>
      <c r="H59" s="27"/>
      <c r="I59" s="27"/>
      <c r="K59" s="154"/>
      <c r="L59" s="154"/>
      <c r="M59" s="154"/>
      <c r="N59" s="154"/>
      <c r="O59" s="168"/>
      <c r="P59" s="168"/>
      <c r="Q59" s="168"/>
      <c r="R59" s="168"/>
      <c r="S59" s="147"/>
      <c r="T59" s="154"/>
      <c r="U59" s="154"/>
      <c r="V59" s="148"/>
      <c r="W59" s="154"/>
      <c r="X59" s="154"/>
      <c r="Y59" s="158"/>
      <c r="Z59" s="158"/>
      <c r="AA59" s="158"/>
      <c r="AB59" s="158"/>
      <c r="AC59" s="154"/>
      <c r="AD59" s="154"/>
      <c r="AE59" s="112"/>
      <c r="AF59" s="112"/>
    </row>
    <row r="60" spans="1:32" ht="25.05" customHeight="1" thickTop="1" thickBot="1" x14ac:dyDescent="0.55000000000000004">
      <c r="A60" s="90"/>
      <c r="B60" s="119" t="s">
        <v>438</v>
      </c>
      <c r="C60" s="73"/>
      <c r="D60" s="130"/>
      <c r="E60" s="132"/>
      <c r="F60" s="125">
        <f>SUM(F52:F59)</f>
        <v>7030</v>
      </c>
      <c r="G60" s="230"/>
      <c r="H60" s="130"/>
      <c r="I60" s="50"/>
      <c r="K60" s="190"/>
      <c r="L60" s="154"/>
      <c r="M60" s="154"/>
      <c r="N60" s="187"/>
      <c r="O60" s="191"/>
      <c r="P60" s="191"/>
      <c r="Q60" s="191"/>
      <c r="R60" s="168"/>
      <c r="S60" s="154"/>
      <c r="T60" s="154"/>
      <c r="U60" s="154"/>
      <c r="V60" s="166"/>
      <c r="W60" s="154"/>
      <c r="X60" s="154"/>
      <c r="Y60" s="158"/>
      <c r="Z60" s="158"/>
      <c r="AA60" s="158"/>
      <c r="AB60" s="158"/>
      <c r="AC60" s="154"/>
      <c r="AD60" s="154"/>
      <c r="AE60" s="112"/>
      <c r="AF60" s="112"/>
    </row>
    <row r="61" spans="1:32" ht="25.05" customHeight="1" thickTop="1" thickBot="1" x14ac:dyDescent="0.55000000000000004">
      <c r="A61" s="279" t="s">
        <v>149</v>
      </c>
      <c r="B61" s="126" t="s">
        <v>425</v>
      </c>
      <c r="C61" s="63" t="s">
        <v>106</v>
      </c>
      <c r="D61" s="53">
        <f>+'2018年使用金額'!C5</f>
        <v>47350</v>
      </c>
      <c r="E61" s="133">
        <v>1</v>
      </c>
      <c r="F61" s="131">
        <f>D61*E61</f>
        <v>47350</v>
      </c>
      <c r="G61" s="231"/>
      <c r="H61" s="53"/>
      <c r="I61" s="211">
        <f>+'2018年使用金額'!C5</f>
        <v>47350</v>
      </c>
      <c r="K61" s="154"/>
      <c r="L61" s="154"/>
      <c r="M61" s="154"/>
      <c r="N61" s="204">
        <v>1</v>
      </c>
      <c r="O61" s="191"/>
      <c r="P61" s="191"/>
      <c r="Q61" s="191"/>
      <c r="R61" s="168"/>
      <c r="S61" s="204">
        <v>1</v>
      </c>
      <c r="T61" s="204">
        <f>S61/N61</f>
        <v>1</v>
      </c>
      <c r="U61" s="154"/>
      <c r="V61" s="166">
        <f>D61*S61</f>
        <v>47350</v>
      </c>
      <c r="W61" s="154"/>
      <c r="X61" s="154"/>
      <c r="Y61" s="158"/>
      <c r="Z61" s="158"/>
      <c r="AA61" s="158"/>
      <c r="AB61" s="158"/>
      <c r="AC61" s="154"/>
      <c r="AD61" s="154"/>
      <c r="AE61" s="112"/>
      <c r="AF61" s="112"/>
    </row>
    <row r="62" spans="1:32" ht="25.05" customHeight="1" thickTop="1" thickBot="1" x14ac:dyDescent="0.55000000000000004">
      <c r="A62" s="280"/>
      <c r="B62" s="3" t="s">
        <v>36</v>
      </c>
      <c r="C62" s="62" t="s">
        <v>109</v>
      </c>
      <c r="D62" s="3"/>
      <c r="E62" s="134"/>
      <c r="F62" s="135"/>
      <c r="G62" s="117"/>
      <c r="H62" s="3"/>
      <c r="I62" s="212"/>
      <c r="K62" s="190">
        <v>100</v>
      </c>
      <c r="L62" s="154"/>
      <c r="M62" s="154"/>
      <c r="N62" s="154"/>
      <c r="O62" s="154"/>
      <c r="P62" s="154"/>
      <c r="Q62" s="154"/>
      <c r="R62" s="154"/>
      <c r="S62" s="154"/>
      <c r="T62" s="154"/>
      <c r="U62" s="154"/>
      <c r="V62" s="154"/>
      <c r="W62" s="189"/>
      <c r="X62" s="154"/>
      <c r="Y62" s="158"/>
      <c r="Z62" s="158"/>
      <c r="AA62" s="158"/>
      <c r="AB62" s="158"/>
      <c r="AC62" s="189"/>
      <c r="AD62" s="189"/>
      <c r="AE62" s="112"/>
      <c r="AF62" s="112"/>
    </row>
    <row r="63" spans="1:32" ht="25.05" customHeight="1" thickTop="1" thickBot="1" x14ac:dyDescent="0.55000000000000004">
      <c r="A63" s="75" t="s">
        <v>45</v>
      </c>
      <c r="B63" s="126" t="s">
        <v>426</v>
      </c>
      <c r="C63" s="62"/>
      <c r="D63" s="53">
        <v>4900</v>
      </c>
      <c r="E63" s="136">
        <v>1</v>
      </c>
      <c r="F63" s="131">
        <f>D63*E63</f>
        <v>4900</v>
      </c>
      <c r="G63" s="232"/>
      <c r="H63" s="53"/>
      <c r="I63" s="211">
        <f>+F80</f>
        <v>4900</v>
      </c>
      <c r="K63" s="190"/>
      <c r="L63" s="168"/>
      <c r="M63" s="168"/>
      <c r="N63" s="204">
        <v>1</v>
      </c>
      <c r="O63" s="191"/>
      <c r="P63" s="191"/>
      <c r="Q63" s="191"/>
      <c r="R63" s="168"/>
      <c r="S63" s="204">
        <v>1</v>
      </c>
      <c r="T63" s="204">
        <f>S63/N63</f>
        <v>1</v>
      </c>
      <c r="U63" s="168"/>
      <c r="V63" s="166">
        <f>+D63</f>
        <v>4900</v>
      </c>
      <c r="W63" s="154"/>
      <c r="X63" s="205">
        <v>4900</v>
      </c>
      <c r="Y63" s="158"/>
      <c r="Z63" s="158"/>
      <c r="AA63" s="158"/>
      <c r="AB63" s="158"/>
      <c r="AC63" s="154"/>
      <c r="AD63" s="154"/>
      <c r="AE63" s="112"/>
      <c r="AF63" s="112"/>
    </row>
    <row r="64" spans="1:32" ht="25.05" customHeight="1" thickTop="1" thickBot="1" x14ac:dyDescent="0.55000000000000004">
      <c r="A64" s="75" t="s">
        <v>38</v>
      </c>
      <c r="B64" s="126" t="s">
        <v>427</v>
      </c>
      <c r="C64" s="64" t="s">
        <v>142</v>
      </c>
      <c r="D64" s="53">
        <v>1944</v>
      </c>
      <c r="E64" s="136">
        <v>1</v>
      </c>
      <c r="F64" s="131">
        <f>D64*E64</f>
        <v>1944</v>
      </c>
      <c r="G64" s="232"/>
      <c r="H64" s="53"/>
      <c r="I64" s="211">
        <f>+F81</f>
        <v>1944</v>
      </c>
      <c r="K64" s="190"/>
      <c r="L64" s="168"/>
      <c r="M64" s="168"/>
      <c r="N64" s="204">
        <v>1</v>
      </c>
      <c r="O64" s="191"/>
      <c r="P64" s="191"/>
      <c r="Q64" s="191"/>
      <c r="R64" s="168"/>
      <c r="S64" s="204">
        <v>1</v>
      </c>
      <c r="T64" s="204">
        <f>S64/N64</f>
        <v>1</v>
      </c>
      <c r="U64" s="168"/>
      <c r="V64" s="166">
        <f>+D64</f>
        <v>1944</v>
      </c>
      <c r="W64" s="154"/>
      <c r="X64" s="205">
        <v>1944</v>
      </c>
      <c r="Y64" s="154"/>
      <c r="Z64" s="154"/>
      <c r="AA64" s="154"/>
      <c r="AB64" s="154"/>
      <c r="AC64" s="154"/>
      <c r="AD64" s="154"/>
      <c r="AE64" s="112"/>
      <c r="AF64" s="112"/>
    </row>
    <row r="65" spans="1:32" ht="25.05" customHeight="1" thickTop="1" thickBot="1" x14ac:dyDescent="0.55000000000000004">
      <c r="A65" s="75" t="s">
        <v>40</v>
      </c>
      <c r="B65" s="126" t="s">
        <v>428</v>
      </c>
      <c r="C65" s="62"/>
      <c r="D65" s="53">
        <f>+I65</f>
        <v>4610</v>
      </c>
      <c r="E65" s="136">
        <v>1</v>
      </c>
      <c r="F65" s="131">
        <f>D65*E65</f>
        <v>4610</v>
      </c>
      <c r="G65" s="232"/>
      <c r="H65" s="53"/>
      <c r="I65" s="211">
        <f>+F83</f>
        <v>4610</v>
      </c>
      <c r="K65" s="190"/>
      <c r="L65" s="168"/>
      <c r="M65" s="168"/>
      <c r="N65" s="191"/>
      <c r="O65" s="191"/>
      <c r="P65" s="191"/>
      <c r="Q65" s="191"/>
      <c r="R65" s="168"/>
      <c r="S65" s="168"/>
      <c r="T65" s="168"/>
      <c r="U65" s="168"/>
      <c r="V65" s="166">
        <f>+D65</f>
        <v>4610</v>
      </c>
      <c r="W65" s="154"/>
      <c r="X65" s="205">
        <v>4610</v>
      </c>
      <c r="Y65" s="154"/>
      <c r="Z65" s="154"/>
      <c r="AA65" s="154"/>
      <c r="AB65" s="154"/>
      <c r="AC65" s="154"/>
      <c r="AD65" s="154"/>
      <c r="AE65" s="112"/>
      <c r="AF65" s="112"/>
    </row>
    <row r="66" spans="1:32" ht="25.05" customHeight="1" thickTop="1" thickBot="1" x14ac:dyDescent="0.55000000000000004">
      <c r="A66" s="75" t="s">
        <v>41</v>
      </c>
      <c r="B66" s="126" t="s">
        <v>429</v>
      </c>
      <c r="C66" s="62" t="s">
        <v>143</v>
      </c>
      <c r="D66" s="54">
        <f>I66/3</f>
        <v>1706.3333333333333</v>
      </c>
      <c r="E66" s="137">
        <f>+'購入計画(2019年度)'!I27</f>
        <v>3</v>
      </c>
      <c r="F66" s="131">
        <f>D66*E66</f>
        <v>5119</v>
      </c>
      <c r="G66" s="233"/>
      <c r="H66" s="54"/>
      <c r="I66" s="211">
        <f>+F84</f>
        <v>5119</v>
      </c>
      <c r="K66" s="190"/>
      <c r="L66" s="154"/>
      <c r="M66" s="154"/>
      <c r="N66" s="183">
        <v>1</v>
      </c>
      <c r="O66" s="187"/>
      <c r="P66" s="187"/>
      <c r="Q66" s="187"/>
      <c r="R66" s="154"/>
      <c r="S66" s="183">
        <v>3</v>
      </c>
      <c r="T66" s="183">
        <v>3</v>
      </c>
      <c r="U66" s="154"/>
      <c r="V66" s="166">
        <f>+D66*T66</f>
        <v>5119</v>
      </c>
      <c r="W66" s="154"/>
      <c r="X66" s="205">
        <v>5119</v>
      </c>
      <c r="Y66" s="154"/>
      <c r="Z66" s="154"/>
      <c r="AA66" s="154"/>
      <c r="AB66" s="154"/>
      <c r="AC66" s="154"/>
      <c r="AD66" s="154"/>
      <c r="AE66" s="112"/>
      <c r="AF66" s="112"/>
    </row>
    <row r="67" spans="1:32" ht="25.05" customHeight="1" thickTop="1" thickBot="1" x14ac:dyDescent="0.55000000000000004">
      <c r="A67" s="75" t="s">
        <v>340</v>
      </c>
      <c r="B67" s="126" t="s">
        <v>430</v>
      </c>
      <c r="C67" s="62" t="s">
        <v>341</v>
      </c>
      <c r="D67" s="53">
        <v>3000</v>
      </c>
      <c r="E67" s="136">
        <v>1</v>
      </c>
      <c r="F67" s="131">
        <f>D67*E67</f>
        <v>3000</v>
      </c>
      <c r="G67" s="233"/>
      <c r="H67" s="54"/>
      <c r="I67" s="211"/>
      <c r="K67" s="190"/>
      <c r="L67" s="154"/>
      <c r="M67" s="154"/>
      <c r="N67" s="183"/>
      <c r="O67" s="187"/>
      <c r="P67" s="187"/>
      <c r="Q67" s="187"/>
      <c r="R67" s="154"/>
      <c r="S67" s="183"/>
      <c r="T67" s="183"/>
      <c r="U67" s="154"/>
      <c r="V67" s="166"/>
      <c r="W67" s="154"/>
      <c r="X67" s="205"/>
      <c r="Y67" s="154"/>
      <c r="Z67" s="154"/>
      <c r="AA67" s="154"/>
      <c r="AB67" s="154"/>
      <c r="AC67" s="154"/>
      <c r="AD67" s="154"/>
      <c r="AE67" s="112"/>
      <c r="AF67" s="112"/>
    </row>
    <row r="68" spans="1:32" ht="25.05" customHeight="1" thickTop="1" thickBot="1" x14ac:dyDescent="0.55000000000000004">
      <c r="A68" s="99" t="s">
        <v>342</v>
      </c>
      <c r="B68" s="126" t="s">
        <v>431</v>
      </c>
      <c r="C68" s="62" t="s">
        <v>343</v>
      </c>
      <c r="D68" s="53">
        <f>3000+5000</f>
        <v>8000</v>
      </c>
      <c r="E68" s="136">
        <v>1</v>
      </c>
      <c r="F68" s="131">
        <f t="shared" ref="F68:F69" si="21">D68*E68</f>
        <v>8000</v>
      </c>
      <c r="G68" s="233"/>
      <c r="H68" s="54"/>
      <c r="I68" s="211"/>
      <c r="J68" s="54"/>
      <c r="K68" s="190"/>
      <c r="L68" s="154"/>
      <c r="M68" s="154"/>
      <c r="N68" s="183"/>
      <c r="O68" s="187"/>
      <c r="P68" s="187"/>
      <c r="Q68" s="187"/>
      <c r="R68" s="154"/>
      <c r="S68" s="183"/>
      <c r="T68" s="183"/>
      <c r="U68" s="154"/>
      <c r="V68" s="166"/>
      <c r="W68" s="154"/>
      <c r="X68" s="205"/>
      <c r="Y68" s="154"/>
      <c r="Z68" s="154"/>
      <c r="AA68" s="154"/>
      <c r="AB68" s="154"/>
      <c r="AC68" s="154"/>
      <c r="AD68" s="154"/>
      <c r="AE68" s="112"/>
      <c r="AF68" s="112"/>
    </row>
    <row r="69" spans="1:32" ht="25.05" customHeight="1" thickTop="1" thickBot="1" x14ac:dyDescent="0.55000000000000004">
      <c r="A69" s="99" t="s">
        <v>345</v>
      </c>
      <c r="B69" s="126" t="s">
        <v>432</v>
      </c>
      <c r="C69" s="62"/>
      <c r="D69" s="53">
        <v>2000</v>
      </c>
      <c r="E69" s="136">
        <v>1</v>
      </c>
      <c r="F69" s="131">
        <f t="shared" si="21"/>
        <v>2000</v>
      </c>
      <c r="G69" s="234"/>
      <c r="H69" s="54"/>
      <c r="I69" s="263">
        <v>5</v>
      </c>
      <c r="J69" s="55"/>
      <c r="K69" s="190"/>
      <c r="L69" s="154"/>
      <c r="M69" s="154"/>
      <c r="N69" s="183"/>
      <c r="O69" s="187"/>
      <c r="P69" s="187"/>
      <c r="Q69" s="187"/>
      <c r="R69" s="154"/>
      <c r="S69" s="183"/>
      <c r="T69" s="183"/>
      <c r="U69" s="154"/>
      <c r="V69" s="166"/>
      <c r="W69" s="154"/>
      <c r="X69" s="205"/>
      <c r="Y69" s="154"/>
      <c r="Z69" s="154"/>
      <c r="AA69" s="154"/>
      <c r="AB69" s="154"/>
      <c r="AC69" s="154"/>
      <c r="AD69" s="154"/>
      <c r="AE69" s="112"/>
      <c r="AF69" s="112"/>
    </row>
    <row r="70" spans="1:32" ht="25.05" customHeight="1" thickTop="1" thickBot="1" x14ac:dyDescent="0.55000000000000004">
      <c r="A70" s="127" t="s">
        <v>148</v>
      </c>
      <c r="B70" s="126" t="s">
        <v>433</v>
      </c>
      <c r="C70" s="128" t="s">
        <v>331</v>
      </c>
      <c r="D70" s="129"/>
      <c r="E70" s="138"/>
      <c r="F70" s="125">
        <f>F50+F60+F61+F63+F64+F65+F66+F67+F68+F69</f>
        <v>123713.8</v>
      </c>
      <c r="G70" s="222"/>
      <c r="H70" s="3"/>
      <c r="I70" s="3"/>
      <c r="K70" s="190"/>
      <c r="L70" s="154"/>
      <c r="M70" s="154"/>
      <c r="N70" s="187"/>
      <c r="O70" s="187"/>
      <c r="P70" s="187"/>
      <c r="Q70" s="187"/>
      <c r="R70" s="154"/>
      <c r="S70" s="154"/>
      <c r="T70" s="154"/>
      <c r="U70" s="154"/>
      <c r="V70" s="166">
        <f>+V13+V18+V61+V64+V65+V66</f>
        <v>76359.813392592594</v>
      </c>
      <c r="W70" s="154"/>
      <c r="X70" s="154"/>
      <c r="Y70" s="154"/>
      <c r="Z70" s="154"/>
      <c r="AA70" s="154"/>
      <c r="AB70" s="154"/>
      <c r="AC70" s="154"/>
      <c r="AD70" s="154"/>
      <c r="AE70" s="112"/>
      <c r="AF70" s="112"/>
    </row>
    <row r="71" spans="1:32" ht="25.05" customHeight="1" thickTop="1" thickBot="1" x14ac:dyDescent="0.55000000000000004">
      <c r="A71" s="127"/>
      <c r="B71" s="126" t="s">
        <v>433</v>
      </c>
      <c r="C71" s="128" t="s">
        <v>335</v>
      </c>
      <c r="D71" s="129"/>
      <c r="E71" s="213"/>
      <c r="F71" s="125">
        <f>F51+F60+F61+F63+F64+F65+F66+F67+F68+F69</f>
        <v>119185.08</v>
      </c>
      <c r="G71" s="117"/>
      <c r="H71" s="3"/>
      <c r="I71" s="3"/>
      <c r="K71" s="190"/>
      <c r="L71" s="154"/>
      <c r="M71" s="154"/>
      <c r="N71" s="187"/>
      <c r="O71" s="187"/>
      <c r="P71" s="187"/>
      <c r="Q71" s="187"/>
      <c r="R71" s="154"/>
      <c r="S71" s="154"/>
      <c r="T71" s="154"/>
      <c r="U71" s="154"/>
      <c r="V71" s="166"/>
      <c r="W71" s="154"/>
      <c r="X71" s="154"/>
      <c r="Y71" s="154"/>
      <c r="Z71" s="154"/>
      <c r="AA71" s="154"/>
      <c r="AB71" s="154"/>
      <c r="AC71" s="154"/>
      <c r="AD71" s="154"/>
      <c r="AE71" s="112"/>
      <c r="AF71" s="112"/>
    </row>
    <row r="72" spans="1:32" ht="25.05" customHeight="1" thickTop="1" thickBot="1" x14ac:dyDescent="0.55000000000000004">
      <c r="A72" s="85" t="s">
        <v>321</v>
      </c>
      <c r="B72" s="3"/>
      <c r="C72" s="62"/>
      <c r="D72" s="3"/>
      <c r="E72" s="134"/>
      <c r="F72" s="134"/>
      <c r="G72" s="117"/>
      <c r="H72" s="3"/>
      <c r="I72" s="3"/>
      <c r="K72" s="272" t="s">
        <v>451</v>
      </c>
      <c r="L72" s="272" t="s">
        <v>452</v>
      </c>
      <c r="M72" s="272" t="s">
        <v>453</v>
      </c>
      <c r="N72" s="272" t="s">
        <v>454</v>
      </c>
      <c r="O72" s="272" t="s">
        <v>455</v>
      </c>
      <c r="P72" s="187"/>
      <c r="Q72" s="187"/>
      <c r="R72" s="154"/>
      <c r="S72" s="154"/>
      <c r="T72" s="154"/>
      <c r="U72" s="154"/>
      <c r="V72" s="166"/>
      <c r="W72" s="154"/>
      <c r="X72" s="154"/>
      <c r="Y72" s="154"/>
      <c r="Z72" s="154"/>
      <c r="AA72" s="154"/>
      <c r="AB72" s="154"/>
      <c r="AC72" s="154"/>
      <c r="AD72" s="154"/>
      <c r="AE72" s="112"/>
      <c r="AF72" s="112"/>
    </row>
    <row r="73" spans="1:32" ht="25.05" customHeight="1" thickTop="1" thickBot="1" x14ac:dyDescent="0.55000000000000004">
      <c r="A73" s="75" t="s">
        <v>445</v>
      </c>
      <c r="B73" s="3"/>
      <c r="C73" s="62" t="s">
        <v>456</v>
      </c>
      <c r="D73" s="54">
        <v>15000</v>
      </c>
      <c r="E73" s="136">
        <v>1</v>
      </c>
      <c r="F73" s="125">
        <f>D73*E73</f>
        <v>15000</v>
      </c>
      <c r="G73" s="117"/>
      <c r="H73" s="3"/>
      <c r="I73" s="273">
        <f>+O73</f>
        <v>50.604750000000003</v>
      </c>
      <c r="K73" s="269">
        <v>31.5</v>
      </c>
      <c r="L73" s="269">
        <v>51</v>
      </c>
      <c r="M73" s="269">
        <v>31.5</v>
      </c>
      <c r="N73" s="270">
        <f>K73*L73*M73</f>
        <v>50604.75</v>
      </c>
      <c r="O73" s="271">
        <f>N73/1000</f>
        <v>50.604750000000003</v>
      </c>
      <c r="P73" s="191"/>
      <c r="Q73" s="191"/>
      <c r="R73" s="168"/>
      <c r="S73" s="154"/>
      <c r="T73" s="154"/>
      <c r="U73" s="154"/>
      <c r="V73" s="166"/>
      <c r="W73" s="154"/>
      <c r="X73" s="154"/>
      <c r="Y73" s="154"/>
      <c r="Z73" s="154"/>
      <c r="AA73" s="154"/>
      <c r="AB73" s="154"/>
      <c r="AC73" s="154"/>
      <c r="AD73" s="154"/>
      <c r="AE73" s="112"/>
      <c r="AF73" s="112"/>
    </row>
    <row r="74" spans="1:32" ht="25.05" customHeight="1" thickTop="1" thickBot="1" x14ac:dyDescent="0.55000000000000004">
      <c r="A74" s="75" t="s">
        <v>150</v>
      </c>
      <c r="B74" s="3" t="s">
        <v>151</v>
      </c>
      <c r="C74" s="62" t="s">
        <v>316</v>
      </c>
      <c r="D74" s="54">
        <v>600</v>
      </c>
      <c r="E74" s="137">
        <v>5</v>
      </c>
      <c r="F74" s="125">
        <f>D74*E74</f>
        <v>3000</v>
      </c>
      <c r="G74" s="233"/>
      <c r="H74" s="54"/>
      <c r="I74" s="54"/>
      <c r="K74" s="190"/>
      <c r="L74" s="154"/>
      <c r="M74" s="154"/>
      <c r="N74" s="204">
        <v>6</v>
      </c>
      <c r="O74" s="191"/>
      <c r="P74" s="191"/>
      <c r="Q74" s="191"/>
      <c r="R74" s="168"/>
      <c r="S74" s="204">
        <v>6</v>
      </c>
      <c r="T74" s="204">
        <v>6</v>
      </c>
      <c r="U74" s="154"/>
      <c r="V74" s="166">
        <f>+D74*T74</f>
        <v>3600</v>
      </c>
      <c r="W74" s="154"/>
      <c r="X74" s="154"/>
      <c r="Y74" s="154"/>
      <c r="Z74" s="154"/>
      <c r="AA74" s="154"/>
      <c r="AB74" s="154"/>
      <c r="AC74" s="154"/>
      <c r="AD74" s="154"/>
      <c r="AE74" s="112"/>
      <c r="AF74" s="112"/>
    </row>
    <row r="75" spans="1:32" ht="25.05" customHeight="1" thickTop="1" thickBot="1" x14ac:dyDescent="0.55000000000000004">
      <c r="A75" s="75" t="s">
        <v>152</v>
      </c>
      <c r="B75" s="3" t="s">
        <v>325</v>
      </c>
      <c r="C75" s="62" t="s">
        <v>317</v>
      </c>
      <c r="D75" s="54">
        <v>250</v>
      </c>
      <c r="E75" s="214">
        <v>7</v>
      </c>
      <c r="F75" s="125">
        <f>D75*E75</f>
        <v>1750</v>
      </c>
      <c r="G75" s="233"/>
      <c r="H75" s="54"/>
      <c r="I75" s="54"/>
      <c r="K75" s="190"/>
      <c r="L75" s="154"/>
      <c r="M75" s="154"/>
      <c r="N75" s="204">
        <v>5</v>
      </c>
      <c r="O75" s="191"/>
      <c r="P75" s="191"/>
      <c r="Q75" s="191"/>
      <c r="R75" s="168"/>
      <c r="S75" s="204">
        <v>5</v>
      </c>
      <c r="T75" s="204">
        <v>5</v>
      </c>
      <c r="U75" s="154"/>
      <c r="V75" s="166">
        <f>+D75*T75</f>
        <v>1250</v>
      </c>
      <c r="W75" s="154"/>
      <c r="X75" s="154"/>
      <c r="Y75" s="154"/>
      <c r="Z75" s="154"/>
      <c r="AA75" s="154"/>
      <c r="AB75" s="154"/>
      <c r="AC75" s="154"/>
      <c r="AD75" s="154"/>
      <c r="AE75" s="112"/>
      <c r="AF75" s="112"/>
    </row>
    <row r="76" spans="1:32" ht="25.05" customHeight="1" thickTop="1" thickBot="1" x14ac:dyDescent="0.55000000000000004">
      <c r="A76" s="127" t="s">
        <v>148</v>
      </c>
      <c r="B76" s="3"/>
      <c r="C76" s="62"/>
      <c r="D76" s="3"/>
      <c r="E76" s="134"/>
      <c r="F76" s="125">
        <f>SUM(F73:F75)</f>
        <v>19750</v>
      </c>
      <c r="G76" s="117"/>
      <c r="H76" s="3"/>
      <c r="I76" s="3"/>
      <c r="K76" s="190"/>
      <c r="L76" s="154"/>
      <c r="M76" s="154"/>
      <c r="N76" s="187"/>
      <c r="O76" s="187"/>
      <c r="P76" s="187"/>
      <c r="Q76" s="187"/>
      <c r="R76" s="154"/>
      <c r="S76" s="154"/>
      <c r="T76" s="154"/>
      <c r="U76" s="154"/>
      <c r="V76" s="166">
        <f>+V25</f>
        <v>4338</v>
      </c>
      <c r="W76" s="154"/>
      <c r="X76" s="154"/>
      <c r="Y76" s="154"/>
      <c r="Z76" s="154"/>
      <c r="AA76" s="154"/>
      <c r="AB76" s="154"/>
      <c r="AC76" s="154"/>
      <c r="AD76" s="154"/>
      <c r="AE76" s="112"/>
      <c r="AF76" s="112"/>
    </row>
    <row r="77" spans="1:32" ht="27" customHeight="1" thickTop="1" x14ac:dyDescent="0.5">
      <c r="I77" s="215">
        <f>ROUNDUP(P30,-4)</f>
        <v>0</v>
      </c>
      <c r="K77" s="196"/>
      <c r="L77" s="196"/>
      <c r="M77" s="196"/>
      <c r="N77" s="196"/>
      <c r="O77" s="196"/>
      <c r="P77" s="196"/>
      <c r="Q77" s="196"/>
      <c r="R77" s="196"/>
      <c r="S77" s="196"/>
      <c r="T77" s="196"/>
      <c r="U77" s="196"/>
      <c r="V77" s="196"/>
      <c r="W77" s="196"/>
      <c r="X77" s="196"/>
      <c r="Y77" s="196"/>
      <c r="Z77" s="196"/>
      <c r="AA77" s="196"/>
      <c r="AB77" s="196"/>
      <c r="AC77" s="196"/>
      <c r="AD77" s="196"/>
      <c r="AE77" s="112"/>
      <c r="AF77" s="112"/>
    </row>
    <row r="78" spans="1:32" ht="18" customHeight="1" x14ac:dyDescent="0.5">
      <c r="D78" s="12" t="s">
        <v>139</v>
      </c>
      <c r="K78" s="196"/>
      <c r="L78" s="196"/>
      <c r="M78" s="196"/>
      <c r="N78" s="196"/>
      <c r="O78" s="196"/>
      <c r="P78" s="196"/>
      <c r="Q78" s="196"/>
      <c r="R78" s="196"/>
      <c r="S78" s="196"/>
      <c r="T78" s="196"/>
      <c r="U78" s="196"/>
      <c r="V78" s="196"/>
      <c r="W78" s="196"/>
      <c r="X78" s="196"/>
      <c r="Y78" s="196"/>
      <c r="Z78" s="196"/>
      <c r="AA78" s="196"/>
      <c r="AB78" s="196"/>
      <c r="AC78" s="196"/>
      <c r="AD78" s="196"/>
      <c r="AE78" s="112"/>
      <c r="AF78" s="112"/>
    </row>
    <row r="79" spans="1:32" ht="18" customHeight="1" x14ac:dyDescent="0.5">
      <c r="D79" s="256"/>
      <c r="E79" s="256"/>
      <c r="F79" s="257" t="s">
        <v>140</v>
      </c>
      <c r="K79" s="196"/>
      <c r="L79" s="196"/>
      <c r="M79" s="196"/>
      <c r="N79" s="196"/>
      <c r="O79" s="196"/>
      <c r="P79" s="196"/>
      <c r="Q79" s="196"/>
      <c r="R79" s="196"/>
      <c r="S79" s="196"/>
      <c r="T79" s="196"/>
      <c r="U79" s="196"/>
      <c r="V79" s="196"/>
      <c r="W79" s="196"/>
      <c r="X79" s="196"/>
      <c r="Y79" s="196"/>
      <c r="Z79" s="196"/>
      <c r="AA79" s="196"/>
      <c r="AB79" s="196"/>
      <c r="AC79" s="196"/>
      <c r="AD79" s="196"/>
      <c r="AE79" s="112"/>
      <c r="AF79" s="112"/>
    </row>
    <row r="80" spans="1:32" ht="18" customHeight="1" x14ac:dyDescent="0.5">
      <c r="D80" s="258" t="s">
        <v>37</v>
      </c>
      <c r="E80" s="258" t="s">
        <v>45</v>
      </c>
      <c r="F80" s="259">
        <v>4900</v>
      </c>
      <c r="K80" s="196"/>
      <c r="L80" s="196"/>
      <c r="M80" s="196"/>
      <c r="N80" s="196"/>
      <c r="O80" s="196"/>
      <c r="P80" s="196"/>
      <c r="Q80" s="196"/>
      <c r="R80" s="196"/>
      <c r="S80" s="196"/>
      <c r="T80" s="196"/>
      <c r="U80" s="196"/>
      <c r="V80" s="196"/>
      <c r="W80" s="196"/>
      <c r="X80" s="196"/>
      <c r="Y80" s="196"/>
      <c r="Z80" s="196"/>
      <c r="AA80" s="196"/>
      <c r="AB80" s="196"/>
      <c r="AC80" s="196"/>
      <c r="AD80" s="196"/>
      <c r="AE80" s="112"/>
      <c r="AF80" s="112"/>
    </row>
    <row r="81" spans="4:32" ht="18" customHeight="1" x14ac:dyDescent="0.5">
      <c r="D81" s="258" t="s">
        <v>37</v>
      </c>
      <c r="E81" s="258" t="s">
        <v>38</v>
      </c>
      <c r="F81" s="259">
        <v>1944</v>
      </c>
      <c r="K81" s="196"/>
      <c r="L81" s="196"/>
      <c r="M81" s="196"/>
      <c r="N81" s="196"/>
      <c r="O81" s="196"/>
      <c r="P81" s="196"/>
      <c r="Q81" s="196"/>
      <c r="R81" s="196"/>
      <c r="S81" s="196"/>
      <c r="T81" s="196"/>
      <c r="U81" s="196"/>
      <c r="V81" s="196"/>
      <c r="W81" s="196"/>
      <c r="X81" s="196"/>
      <c r="Y81" s="196"/>
      <c r="Z81" s="196"/>
      <c r="AA81" s="196"/>
      <c r="AB81" s="196"/>
      <c r="AC81" s="196"/>
      <c r="AD81" s="196"/>
      <c r="AE81" s="112"/>
      <c r="AF81" s="112"/>
    </row>
    <row r="82" spans="4:32" ht="18" customHeight="1" x14ac:dyDescent="0.5">
      <c r="D82" s="258" t="s">
        <v>37</v>
      </c>
      <c r="E82" s="258" t="s">
        <v>39</v>
      </c>
      <c r="F82" s="259">
        <v>47350</v>
      </c>
      <c r="K82" s="196"/>
      <c r="L82" s="196"/>
      <c r="M82" s="196"/>
      <c r="N82" s="196"/>
      <c r="O82" s="196"/>
      <c r="P82" s="196"/>
      <c r="Q82" s="196"/>
      <c r="R82" s="196"/>
      <c r="S82" s="196"/>
      <c r="T82" s="196"/>
      <c r="U82" s="196"/>
      <c r="V82" s="196"/>
      <c r="W82" s="196"/>
      <c r="X82" s="196"/>
      <c r="Y82" s="196"/>
      <c r="Z82" s="196"/>
      <c r="AA82" s="196"/>
      <c r="AB82" s="196"/>
      <c r="AC82" s="196"/>
      <c r="AD82" s="196"/>
      <c r="AE82" s="112"/>
      <c r="AF82" s="112"/>
    </row>
    <row r="83" spans="4:32" ht="18" customHeight="1" x14ac:dyDescent="0.5">
      <c r="D83" s="258" t="s">
        <v>37</v>
      </c>
      <c r="E83" s="258" t="s">
        <v>40</v>
      </c>
      <c r="F83" s="259">
        <v>4610</v>
      </c>
      <c r="K83" s="196"/>
      <c r="L83" s="196"/>
      <c r="M83" s="196"/>
      <c r="N83" s="196"/>
      <c r="O83" s="196"/>
      <c r="P83" s="196"/>
      <c r="Q83" s="196"/>
      <c r="R83" s="196"/>
      <c r="S83" s="196"/>
      <c r="T83" s="196"/>
      <c r="U83" s="196"/>
      <c r="V83" s="196"/>
      <c r="W83" s="196"/>
      <c r="X83" s="196"/>
      <c r="Y83" s="196"/>
      <c r="Z83" s="196"/>
      <c r="AA83" s="196"/>
      <c r="AB83" s="196"/>
      <c r="AC83" s="196"/>
      <c r="AD83" s="196"/>
      <c r="AE83" s="112"/>
      <c r="AF83" s="112"/>
    </row>
    <row r="84" spans="4:32" ht="18" customHeight="1" x14ac:dyDescent="0.5">
      <c r="D84" s="258" t="s">
        <v>37</v>
      </c>
      <c r="E84" s="258" t="s">
        <v>41</v>
      </c>
      <c r="F84" s="259">
        <v>5119</v>
      </c>
      <c r="K84" s="196"/>
      <c r="L84" s="196"/>
      <c r="M84" s="196"/>
      <c r="N84" s="196"/>
      <c r="O84" s="196"/>
      <c r="P84" s="196"/>
      <c r="Q84" s="196"/>
      <c r="R84" s="196"/>
      <c r="S84" s="196"/>
      <c r="T84" s="196"/>
      <c r="U84" s="196"/>
      <c r="V84" s="196"/>
      <c r="W84" s="196"/>
      <c r="X84" s="196"/>
      <c r="Y84" s="196"/>
      <c r="Z84" s="196"/>
      <c r="AA84" s="196"/>
      <c r="AB84" s="196"/>
      <c r="AC84" s="196"/>
      <c r="AD84" s="196"/>
      <c r="AE84" s="112"/>
      <c r="AF84" s="112"/>
    </row>
    <row r="85" spans="4:32" ht="18" customHeight="1" x14ac:dyDescent="0.5">
      <c r="D85" s="258" t="s">
        <v>37</v>
      </c>
      <c r="E85" s="258" t="s">
        <v>42</v>
      </c>
      <c r="F85" s="259">
        <v>432</v>
      </c>
      <c r="K85" s="196"/>
      <c r="L85" s="196"/>
      <c r="M85" s="196"/>
      <c r="N85" s="196"/>
      <c r="O85" s="196"/>
      <c r="P85" s="196"/>
      <c r="Q85" s="196"/>
      <c r="R85" s="196"/>
      <c r="S85" s="196"/>
      <c r="T85" s="196"/>
      <c r="U85" s="196"/>
      <c r="V85" s="196"/>
      <c r="W85" s="196"/>
      <c r="X85" s="196"/>
      <c r="Y85" s="196"/>
      <c r="Z85" s="196"/>
      <c r="AA85" s="196"/>
      <c r="AB85" s="196"/>
      <c r="AC85" s="196"/>
      <c r="AD85" s="196"/>
      <c r="AE85" s="112"/>
      <c r="AF85" s="112"/>
    </row>
    <row r="86" spans="4:32" ht="18" customHeight="1" x14ac:dyDescent="0.5">
      <c r="D86" s="258" t="s">
        <v>37</v>
      </c>
      <c r="E86" s="258" t="s">
        <v>43</v>
      </c>
      <c r="F86" s="259">
        <v>27307</v>
      </c>
      <c r="K86" s="196"/>
      <c r="L86" s="196"/>
      <c r="M86" s="196"/>
      <c r="N86" s="196"/>
      <c r="O86" s="196"/>
      <c r="P86" s="196"/>
      <c r="Q86" s="196"/>
      <c r="R86" s="196"/>
      <c r="S86" s="196"/>
      <c r="T86" s="196"/>
      <c r="U86" s="196"/>
      <c r="V86" s="196"/>
      <c r="W86" s="196"/>
      <c r="X86" s="196"/>
      <c r="Y86" s="196"/>
      <c r="Z86" s="196"/>
      <c r="AA86" s="196"/>
      <c r="AB86" s="196"/>
      <c r="AC86" s="196"/>
      <c r="AD86" s="196"/>
      <c r="AE86" s="112"/>
      <c r="AF86" s="112"/>
    </row>
    <row r="87" spans="4:32" ht="18" customHeight="1" x14ac:dyDescent="0.5">
      <c r="D87" s="258" t="s">
        <v>37</v>
      </c>
      <c r="E87" s="258" t="s">
        <v>44</v>
      </c>
      <c r="F87" s="259">
        <v>18152</v>
      </c>
      <c r="K87" s="196"/>
      <c r="L87" s="196"/>
      <c r="M87" s="196"/>
      <c r="N87" s="196"/>
      <c r="O87" s="196"/>
      <c r="P87" s="196"/>
      <c r="Q87" s="196"/>
      <c r="R87" s="196"/>
      <c r="S87" s="196"/>
      <c r="T87" s="196"/>
      <c r="U87" s="196"/>
      <c r="V87" s="196"/>
      <c r="W87" s="196"/>
      <c r="X87" s="196"/>
      <c r="Y87" s="196"/>
      <c r="Z87" s="196"/>
      <c r="AA87" s="196"/>
      <c r="AB87" s="196"/>
      <c r="AC87" s="196"/>
      <c r="AD87" s="196"/>
      <c r="AE87" s="112"/>
      <c r="AF87" s="112"/>
    </row>
    <row r="88" spans="4:32" ht="18" customHeight="1" x14ac:dyDescent="0.5">
      <c r="D88" s="256"/>
      <c r="E88" s="256"/>
      <c r="F88" s="260">
        <f>SUM(F80:F87)</f>
        <v>109814</v>
      </c>
      <c r="K88" s="196"/>
      <c r="L88" s="196"/>
      <c r="M88" s="196"/>
      <c r="N88" s="196"/>
      <c r="O88" s="196"/>
      <c r="P88" s="196"/>
      <c r="Q88" s="196"/>
      <c r="R88" s="196"/>
      <c r="S88" s="196"/>
      <c r="T88" s="196"/>
      <c r="U88" s="196"/>
      <c r="V88" s="196"/>
      <c r="W88" s="196"/>
      <c r="X88" s="196"/>
      <c r="Y88" s="196"/>
      <c r="Z88" s="196"/>
      <c r="AA88" s="196"/>
      <c r="AB88" s="196"/>
      <c r="AC88" s="196"/>
      <c r="AD88" s="196"/>
      <c r="AE88" s="112"/>
      <c r="AF88" s="112"/>
    </row>
    <row r="89" spans="4:32" ht="18" customHeight="1" x14ac:dyDescent="0.5">
      <c r="K89" s="196"/>
      <c r="L89" s="196"/>
      <c r="M89" s="196"/>
      <c r="N89" s="196"/>
      <c r="O89" s="196"/>
      <c r="P89" s="196"/>
      <c r="Q89" s="196"/>
      <c r="R89" s="196"/>
      <c r="S89" s="196"/>
      <c r="T89" s="196"/>
      <c r="U89" s="196"/>
      <c r="V89" s="196"/>
      <c r="W89" s="196"/>
      <c r="X89" s="196"/>
      <c r="Y89" s="196"/>
      <c r="Z89" s="196"/>
      <c r="AA89" s="196"/>
      <c r="AB89" s="196"/>
      <c r="AC89" s="196"/>
      <c r="AD89" s="196"/>
      <c r="AE89" s="112"/>
      <c r="AF89" s="112"/>
    </row>
    <row r="90" spans="4:32" ht="18" customHeight="1" x14ac:dyDescent="0.5">
      <c r="K90" s="196"/>
      <c r="L90" s="196"/>
      <c r="M90" s="196"/>
      <c r="N90" s="196"/>
      <c r="O90" s="196"/>
      <c r="P90" s="196"/>
      <c r="Q90" s="196"/>
      <c r="R90" s="196"/>
      <c r="S90" s="196"/>
      <c r="T90" s="196"/>
      <c r="U90" s="196"/>
      <c r="V90" s="196"/>
      <c r="W90" s="196"/>
      <c r="X90" s="196"/>
      <c r="Y90" s="196"/>
      <c r="Z90" s="196"/>
      <c r="AA90" s="196"/>
      <c r="AB90" s="196"/>
      <c r="AC90" s="196"/>
      <c r="AD90" s="196"/>
      <c r="AE90" s="112"/>
      <c r="AF90" s="112"/>
    </row>
    <row r="91" spans="4:32" ht="18" customHeight="1" x14ac:dyDescent="0.5">
      <c r="K91" s="196"/>
      <c r="L91" s="196"/>
      <c r="M91" s="196"/>
      <c r="N91" s="196"/>
      <c r="O91" s="196"/>
      <c r="P91" s="196"/>
      <c r="Q91" s="196"/>
      <c r="R91" s="196"/>
      <c r="S91" s="196"/>
      <c r="T91" s="196"/>
      <c r="U91" s="196"/>
      <c r="V91" s="196"/>
      <c r="W91" s="196"/>
      <c r="X91" s="196"/>
      <c r="Y91" s="196"/>
      <c r="Z91" s="196"/>
      <c r="AA91" s="196"/>
      <c r="AB91" s="196"/>
      <c r="AC91" s="196"/>
      <c r="AD91" s="196"/>
      <c r="AE91" s="112"/>
      <c r="AF91" s="112"/>
    </row>
    <row r="92" spans="4:32" ht="18" customHeight="1" x14ac:dyDescent="0.5">
      <c r="K92" s="196"/>
      <c r="L92" s="196"/>
      <c r="M92" s="196"/>
      <c r="N92" s="196"/>
      <c r="O92" s="196"/>
      <c r="P92" s="196"/>
      <c r="Q92" s="196"/>
      <c r="R92" s="196"/>
      <c r="S92" s="196"/>
      <c r="T92" s="196"/>
      <c r="U92" s="196"/>
      <c r="V92" s="196"/>
      <c r="W92" s="196"/>
      <c r="X92" s="196"/>
      <c r="Y92" s="196"/>
      <c r="Z92" s="196"/>
      <c r="AA92" s="196"/>
      <c r="AB92" s="196"/>
      <c r="AC92" s="196"/>
      <c r="AD92" s="196"/>
      <c r="AE92" s="112"/>
      <c r="AF92" s="112"/>
    </row>
    <row r="93" spans="4:32" ht="18" customHeight="1" x14ac:dyDescent="0.5">
      <c r="K93" s="196"/>
      <c r="L93" s="196"/>
      <c r="M93" s="196"/>
      <c r="N93" s="196"/>
      <c r="O93" s="196"/>
      <c r="P93" s="196"/>
      <c r="Q93" s="196"/>
      <c r="R93" s="196"/>
      <c r="S93" s="196"/>
      <c r="T93" s="196"/>
      <c r="U93" s="196"/>
      <c r="V93" s="196"/>
      <c r="W93" s="196"/>
      <c r="X93" s="196"/>
      <c r="Y93" s="196"/>
      <c r="Z93" s="196"/>
      <c r="AA93" s="196"/>
      <c r="AB93" s="196"/>
      <c r="AC93" s="196"/>
      <c r="AD93" s="196"/>
      <c r="AE93" s="112"/>
      <c r="AF93" s="112"/>
    </row>
    <row r="94" spans="4:32" ht="18" customHeight="1" x14ac:dyDescent="0.5">
      <c r="K94" s="196"/>
      <c r="L94" s="196"/>
      <c r="M94" s="196"/>
      <c r="N94" s="196"/>
      <c r="O94" s="196"/>
      <c r="P94" s="196"/>
      <c r="Q94" s="196"/>
      <c r="R94" s="196"/>
      <c r="S94" s="196"/>
      <c r="T94" s="196"/>
      <c r="U94" s="196"/>
      <c r="V94" s="196"/>
      <c r="W94" s="196"/>
      <c r="X94" s="196"/>
      <c r="Y94" s="196"/>
      <c r="Z94" s="196"/>
      <c r="AA94" s="196"/>
      <c r="AB94" s="196"/>
      <c r="AC94" s="196"/>
      <c r="AD94" s="196"/>
      <c r="AE94" s="112"/>
      <c r="AF94" s="112"/>
    </row>
    <row r="95" spans="4:32" ht="18" customHeight="1" x14ac:dyDescent="0.5">
      <c r="K95" s="196"/>
      <c r="L95" s="196"/>
      <c r="M95" s="196"/>
      <c r="N95" s="196"/>
      <c r="O95" s="196"/>
      <c r="P95" s="196"/>
      <c r="Q95" s="196"/>
      <c r="R95" s="196"/>
      <c r="S95" s="196"/>
      <c r="T95" s="196"/>
      <c r="U95" s="196"/>
      <c r="V95" s="196"/>
      <c r="W95" s="196"/>
      <c r="X95" s="196"/>
      <c r="Y95" s="196"/>
      <c r="Z95" s="196"/>
      <c r="AA95" s="196"/>
      <c r="AB95" s="196"/>
      <c r="AC95" s="196"/>
      <c r="AD95" s="196"/>
      <c r="AE95" s="112"/>
      <c r="AF95" s="112"/>
    </row>
    <row r="96" spans="4:32" ht="18" customHeight="1" x14ac:dyDescent="0.5">
      <c r="K96" s="196"/>
      <c r="L96" s="196"/>
      <c r="M96" s="196"/>
      <c r="N96" s="196"/>
      <c r="O96" s="196"/>
      <c r="P96" s="196"/>
      <c r="Q96" s="196"/>
      <c r="R96" s="196"/>
      <c r="S96" s="196"/>
      <c r="T96" s="196"/>
      <c r="U96" s="196"/>
      <c r="V96" s="196"/>
      <c r="W96" s="196"/>
      <c r="X96" s="196"/>
      <c r="Y96" s="196"/>
      <c r="Z96" s="196"/>
      <c r="AA96" s="196"/>
      <c r="AB96" s="196"/>
      <c r="AC96" s="196"/>
      <c r="AD96" s="196"/>
      <c r="AE96" s="112"/>
      <c r="AF96" s="112"/>
    </row>
    <row r="97" spans="11:32" ht="18" customHeight="1" x14ac:dyDescent="0.5">
      <c r="K97" s="196"/>
      <c r="L97" s="196"/>
      <c r="M97" s="196"/>
      <c r="N97" s="196"/>
      <c r="O97" s="196"/>
      <c r="P97" s="196"/>
      <c r="Q97" s="196"/>
      <c r="R97" s="196"/>
      <c r="S97" s="196"/>
      <c r="T97" s="196"/>
      <c r="U97" s="196"/>
      <c r="V97" s="196"/>
      <c r="W97" s="196"/>
      <c r="X97" s="196"/>
      <c r="Y97" s="196"/>
      <c r="Z97" s="196"/>
      <c r="AA97" s="196"/>
      <c r="AB97" s="196"/>
      <c r="AC97" s="196"/>
      <c r="AD97" s="196"/>
      <c r="AE97" s="112"/>
      <c r="AF97" s="112"/>
    </row>
    <row r="98" spans="11:32" ht="18" customHeight="1" x14ac:dyDescent="0.5">
      <c r="K98" s="196"/>
      <c r="L98" s="196"/>
      <c r="M98" s="196"/>
      <c r="N98" s="196"/>
      <c r="O98" s="196"/>
      <c r="P98" s="196"/>
      <c r="Q98" s="196"/>
      <c r="R98" s="196"/>
      <c r="S98" s="196"/>
      <c r="T98" s="196"/>
      <c r="U98" s="196"/>
      <c r="V98" s="196"/>
      <c r="W98" s="196"/>
      <c r="X98" s="196"/>
      <c r="Y98" s="196"/>
      <c r="Z98" s="196"/>
      <c r="AA98" s="196"/>
      <c r="AB98" s="196"/>
      <c r="AC98" s="196"/>
      <c r="AD98" s="196"/>
      <c r="AE98" s="112"/>
      <c r="AF98" s="112"/>
    </row>
    <row r="99" spans="11:32" ht="18" customHeight="1" x14ac:dyDescent="0.5">
      <c r="K99" s="196"/>
      <c r="L99" s="196"/>
      <c r="M99" s="196"/>
      <c r="N99" s="196"/>
      <c r="O99" s="196"/>
      <c r="P99" s="196"/>
      <c r="Q99" s="196"/>
      <c r="R99" s="196"/>
      <c r="S99" s="196"/>
      <c r="T99" s="196"/>
      <c r="U99" s="196"/>
      <c r="V99" s="196"/>
      <c r="W99" s="196"/>
      <c r="X99" s="196"/>
      <c r="Y99" s="196"/>
      <c r="Z99" s="196"/>
      <c r="AA99" s="196"/>
      <c r="AB99" s="196"/>
      <c r="AC99" s="196"/>
      <c r="AD99" s="196"/>
      <c r="AE99" s="112"/>
      <c r="AF99" s="112"/>
    </row>
    <row r="100" spans="11:32" ht="18" customHeight="1" x14ac:dyDescent="0.5">
      <c r="K100" s="196"/>
      <c r="L100" s="196"/>
      <c r="M100" s="196"/>
      <c r="N100" s="196"/>
      <c r="O100" s="196"/>
      <c r="P100" s="196"/>
      <c r="Q100" s="196"/>
      <c r="R100" s="196"/>
      <c r="S100" s="196"/>
      <c r="T100" s="196"/>
      <c r="U100" s="196"/>
      <c r="V100" s="196"/>
      <c r="W100" s="196"/>
      <c r="X100" s="196"/>
      <c r="Y100" s="196"/>
      <c r="Z100" s="196"/>
      <c r="AA100" s="196"/>
      <c r="AB100" s="196"/>
      <c r="AC100" s="196"/>
      <c r="AD100" s="196"/>
      <c r="AE100" s="112"/>
      <c r="AF100" s="112"/>
    </row>
    <row r="101" spans="11:32" ht="18" customHeight="1" x14ac:dyDescent="0.5">
      <c r="K101" s="196"/>
      <c r="L101" s="196"/>
      <c r="M101" s="196"/>
      <c r="N101" s="196"/>
      <c r="O101" s="196"/>
      <c r="P101" s="196"/>
      <c r="Q101" s="196"/>
      <c r="R101" s="196"/>
      <c r="S101" s="196"/>
      <c r="T101" s="196"/>
      <c r="U101" s="196"/>
      <c r="V101" s="196"/>
      <c r="W101" s="196"/>
      <c r="X101" s="196"/>
      <c r="Y101" s="196"/>
      <c r="Z101" s="196"/>
      <c r="AA101" s="196"/>
      <c r="AB101" s="196"/>
      <c r="AC101" s="196"/>
      <c r="AD101" s="196"/>
      <c r="AE101" s="112"/>
      <c r="AF101" s="112"/>
    </row>
    <row r="102" spans="11:32" ht="18" customHeight="1" x14ac:dyDescent="0.5">
      <c r="K102" s="196"/>
      <c r="L102" s="196"/>
      <c r="M102" s="196"/>
      <c r="N102" s="196"/>
      <c r="O102" s="196"/>
      <c r="P102" s="196"/>
      <c r="Q102" s="196"/>
      <c r="R102" s="196"/>
      <c r="S102" s="196"/>
      <c r="T102" s="196"/>
      <c r="U102" s="196"/>
      <c r="V102" s="196"/>
      <c r="W102" s="196"/>
      <c r="X102" s="196"/>
      <c r="Y102" s="196"/>
      <c r="Z102" s="196"/>
      <c r="AA102" s="196"/>
      <c r="AB102" s="196"/>
      <c r="AC102" s="196"/>
      <c r="AD102" s="196"/>
      <c r="AE102" s="112"/>
      <c r="AF102" s="112"/>
    </row>
    <row r="103" spans="11:32" ht="18" customHeight="1" x14ac:dyDescent="0.5">
      <c r="K103" s="196"/>
      <c r="L103" s="196"/>
      <c r="M103" s="196"/>
      <c r="N103" s="196"/>
      <c r="O103" s="196"/>
      <c r="P103" s="196"/>
      <c r="Q103" s="196"/>
      <c r="R103" s="196"/>
      <c r="S103" s="196"/>
      <c r="T103" s="196"/>
      <c r="U103" s="196"/>
      <c r="V103" s="196"/>
      <c r="W103" s="196"/>
      <c r="X103" s="196"/>
      <c r="Y103" s="196"/>
      <c r="Z103" s="196"/>
      <c r="AA103" s="196"/>
      <c r="AB103" s="196"/>
      <c r="AC103" s="196"/>
      <c r="AD103" s="196"/>
      <c r="AE103" s="112"/>
      <c r="AF103" s="112"/>
    </row>
    <row r="104" spans="11:32" ht="18" customHeight="1" x14ac:dyDescent="0.5">
      <c r="K104" s="196"/>
      <c r="L104" s="196"/>
      <c r="M104" s="196"/>
      <c r="N104" s="196"/>
      <c r="O104" s="196"/>
      <c r="P104" s="196"/>
      <c r="Q104" s="196"/>
      <c r="R104" s="196"/>
      <c r="S104" s="196"/>
      <c r="T104" s="196"/>
      <c r="U104" s="196"/>
      <c r="V104" s="196"/>
      <c r="W104" s="196"/>
      <c r="X104" s="196"/>
      <c r="Y104" s="196"/>
      <c r="Z104" s="196"/>
      <c r="AA104" s="196"/>
      <c r="AB104" s="196"/>
      <c r="AC104" s="196"/>
      <c r="AD104" s="196"/>
      <c r="AE104" s="112"/>
      <c r="AF104" s="112"/>
    </row>
    <row r="105" spans="11:32" ht="18" customHeight="1" x14ac:dyDescent="0.5">
      <c r="K105" s="196"/>
      <c r="L105" s="196"/>
      <c r="M105" s="196"/>
      <c r="N105" s="196"/>
      <c r="O105" s="196"/>
      <c r="P105" s="196"/>
      <c r="Q105" s="196"/>
      <c r="R105" s="196"/>
      <c r="S105" s="196"/>
      <c r="T105" s="196"/>
      <c r="U105" s="196"/>
      <c r="V105" s="196"/>
      <c r="W105" s="196"/>
      <c r="X105" s="196"/>
      <c r="Y105" s="196"/>
      <c r="Z105" s="196"/>
      <c r="AA105" s="196"/>
      <c r="AB105" s="196"/>
      <c r="AC105" s="196"/>
      <c r="AD105" s="196"/>
      <c r="AE105" s="112"/>
      <c r="AF105" s="112"/>
    </row>
    <row r="106" spans="11:32" ht="18" customHeight="1" x14ac:dyDescent="0.5">
      <c r="K106" s="196"/>
      <c r="L106" s="196"/>
      <c r="M106" s="196"/>
      <c r="N106" s="196"/>
      <c r="O106" s="196"/>
      <c r="P106" s="196"/>
      <c r="Q106" s="196"/>
      <c r="R106" s="196"/>
      <c r="S106" s="196"/>
      <c r="T106" s="196"/>
      <c r="U106" s="196"/>
      <c r="V106" s="196"/>
      <c r="W106" s="196"/>
      <c r="X106" s="196"/>
      <c r="Y106" s="196"/>
      <c r="Z106" s="196"/>
      <c r="AA106" s="196"/>
      <c r="AB106" s="196"/>
      <c r="AC106" s="196"/>
      <c r="AD106" s="196"/>
      <c r="AE106" s="112"/>
      <c r="AF106" s="112"/>
    </row>
    <row r="107" spans="11:32" ht="18" customHeight="1" x14ac:dyDescent="0.5">
      <c r="K107" s="196"/>
      <c r="L107" s="196"/>
      <c r="M107" s="196"/>
      <c r="N107" s="196"/>
      <c r="O107" s="196"/>
      <c r="P107" s="196"/>
      <c r="Q107" s="196"/>
      <c r="R107" s="196"/>
      <c r="S107" s="196"/>
      <c r="T107" s="196"/>
      <c r="U107" s="196"/>
      <c r="V107" s="196"/>
      <c r="W107" s="196"/>
      <c r="X107" s="196"/>
      <c r="Y107" s="196"/>
      <c r="Z107" s="196"/>
      <c r="AA107" s="196"/>
      <c r="AB107" s="196"/>
      <c r="AC107" s="196"/>
      <c r="AD107" s="196"/>
      <c r="AE107" s="112"/>
      <c r="AF107" s="112"/>
    </row>
    <row r="108" spans="11:32" ht="18" customHeight="1" x14ac:dyDescent="0.5">
      <c r="K108" s="196"/>
      <c r="L108" s="196"/>
      <c r="M108" s="196"/>
      <c r="N108" s="196"/>
      <c r="O108" s="196"/>
      <c r="P108" s="196"/>
      <c r="Q108" s="196"/>
      <c r="R108" s="196"/>
      <c r="S108" s="196"/>
      <c r="T108" s="196"/>
      <c r="U108" s="196"/>
      <c r="V108" s="196"/>
      <c r="W108" s="196"/>
      <c r="X108" s="196"/>
      <c r="Y108" s="196"/>
      <c r="Z108" s="196"/>
      <c r="AA108" s="196"/>
      <c r="AB108" s="196"/>
      <c r="AC108" s="196"/>
      <c r="AD108" s="196"/>
      <c r="AE108" s="112"/>
      <c r="AF108" s="112"/>
    </row>
    <row r="109" spans="11:32" ht="18" customHeight="1" x14ac:dyDescent="0.5">
      <c r="K109" s="196"/>
      <c r="L109" s="196"/>
      <c r="M109" s="196"/>
      <c r="N109" s="196"/>
      <c r="O109" s="196"/>
      <c r="P109" s="196"/>
      <c r="Q109" s="196"/>
      <c r="R109" s="196"/>
      <c r="S109" s="196"/>
      <c r="T109" s="196"/>
      <c r="U109" s="196"/>
      <c r="V109" s="196"/>
      <c r="W109" s="196"/>
      <c r="X109" s="196"/>
      <c r="Y109" s="196"/>
      <c r="Z109" s="196"/>
      <c r="AA109" s="196"/>
      <c r="AB109" s="196"/>
      <c r="AC109" s="196"/>
      <c r="AD109" s="196"/>
      <c r="AE109" s="112"/>
      <c r="AF109" s="112"/>
    </row>
    <row r="110" spans="11:32" ht="18" customHeight="1" x14ac:dyDescent="0.5">
      <c r="K110" s="196"/>
      <c r="L110" s="196"/>
      <c r="M110" s="196"/>
      <c r="N110" s="196"/>
      <c r="O110" s="196"/>
      <c r="P110" s="196"/>
      <c r="Q110" s="196"/>
      <c r="R110" s="196"/>
      <c r="S110" s="196"/>
      <c r="T110" s="196"/>
      <c r="U110" s="196"/>
      <c r="V110" s="196"/>
      <c r="W110" s="196"/>
      <c r="X110" s="196"/>
      <c r="Y110" s="196"/>
      <c r="Z110" s="196"/>
      <c r="AA110" s="196"/>
      <c r="AB110" s="196"/>
      <c r="AC110" s="196"/>
      <c r="AD110" s="196"/>
      <c r="AE110" s="112"/>
      <c r="AF110" s="112"/>
    </row>
    <row r="111" spans="11:32" ht="18" customHeight="1" x14ac:dyDescent="0.5">
      <c r="K111" s="196"/>
      <c r="L111" s="196"/>
      <c r="M111" s="196"/>
      <c r="N111" s="196"/>
      <c r="O111" s="196"/>
      <c r="P111" s="196"/>
      <c r="Q111" s="196"/>
      <c r="R111" s="196"/>
      <c r="S111" s="196"/>
      <c r="T111" s="196"/>
      <c r="U111" s="196"/>
      <c r="V111" s="196"/>
      <c r="W111" s="196"/>
      <c r="X111" s="196"/>
      <c r="Y111" s="196"/>
      <c r="Z111" s="196"/>
      <c r="AA111" s="196"/>
      <c r="AB111" s="196"/>
      <c r="AC111" s="196"/>
      <c r="AD111" s="196"/>
      <c r="AE111" s="112"/>
      <c r="AF111" s="112"/>
    </row>
    <row r="112" spans="11:32" ht="18" customHeight="1" x14ac:dyDescent="0.5">
      <c r="K112" s="196"/>
      <c r="L112" s="196"/>
      <c r="M112" s="196"/>
      <c r="N112" s="196"/>
      <c r="O112" s="196"/>
      <c r="P112" s="196"/>
      <c r="Q112" s="196"/>
      <c r="R112" s="196"/>
      <c r="S112" s="196"/>
      <c r="T112" s="196"/>
      <c r="U112" s="196"/>
      <c r="V112" s="196"/>
      <c r="W112" s="196"/>
      <c r="X112" s="196"/>
      <c r="Y112" s="196"/>
      <c r="Z112" s="196"/>
      <c r="AA112" s="196"/>
      <c r="AB112" s="196"/>
      <c r="AC112" s="196"/>
      <c r="AD112" s="196"/>
      <c r="AE112" s="112"/>
      <c r="AF112" s="112"/>
    </row>
    <row r="113" spans="11:32" ht="18" customHeight="1" x14ac:dyDescent="0.5">
      <c r="K113" s="196"/>
      <c r="L113" s="196"/>
      <c r="M113" s="196"/>
      <c r="N113" s="196"/>
      <c r="O113" s="196"/>
      <c r="P113" s="196"/>
      <c r="Q113" s="196"/>
      <c r="R113" s="196"/>
      <c r="S113" s="196"/>
      <c r="T113" s="196"/>
      <c r="U113" s="196"/>
      <c r="V113" s="196"/>
      <c r="W113" s="196"/>
      <c r="X113" s="196"/>
      <c r="Y113" s="196"/>
      <c r="Z113" s="196"/>
      <c r="AA113" s="196"/>
      <c r="AB113" s="196"/>
      <c r="AC113" s="196"/>
      <c r="AD113" s="196"/>
      <c r="AE113" s="112"/>
      <c r="AF113" s="112"/>
    </row>
    <row r="114" spans="11:32" ht="18" customHeight="1" x14ac:dyDescent="0.5">
      <c r="K114" s="196"/>
      <c r="L114" s="196"/>
      <c r="M114" s="196"/>
      <c r="N114" s="196"/>
      <c r="O114" s="196"/>
      <c r="P114" s="196"/>
      <c r="Q114" s="196"/>
      <c r="R114" s="196"/>
      <c r="S114" s="196"/>
      <c r="T114" s="196"/>
      <c r="U114" s="196"/>
      <c r="V114" s="196"/>
      <c r="W114" s="196"/>
      <c r="X114" s="196"/>
      <c r="Y114" s="196"/>
      <c r="Z114" s="196"/>
      <c r="AA114" s="196"/>
      <c r="AB114" s="196"/>
      <c r="AC114" s="196"/>
      <c r="AD114" s="196"/>
      <c r="AE114" s="112"/>
      <c r="AF114" s="112"/>
    </row>
    <row r="115" spans="11:32" ht="18" customHeight="1" x14ac:dyDescent="0.5">
      <c r="K115" s="196"/>
      <c r="L115" s="196"/>
      <c r="M115" s="196"/>
      <c r="N115" s="196"/>
      <c r="O115" s="196"/>
      <c r="P115" s="196"/>
      <c r="Q115" s="196"/>
      <c r="R115" s="196"/>
      <c r="S115" s="196"/>
      <c r="T115" s="196"/>
      <c r="U115" s="196"/>
      <c r="V115" s="196"/>
      <c r="W115" s="196"/>
      <c r="X115" s="196"/>
      <c r="Y115" s="196"/>
      <c r="Z115" s="196"/>
      <c r="AA115" s="196"/>
      <c r="AB115" s="196"/>
      <c r="AC115" s="196"/>
      <c r="AD115" s="196"/>
      <c r="AE115" s="112"/>
      <c r="AF115" s="112"/>
    </row>
    <row r="116" spans="11:32" ht="18" customHeight="1" x14ac:dyDescent="0.5">
      <c r="K116" s="196"/>
      <c r="L116" s="196"/>
      <c r="M116" s="196"/>
      <c r="N116" s="196"/>
      <c r="O116" s="196"/>
      <c r="P116" s="196"/>
      <c r="Q116" s="196"/>
      <c r="R116" s="196"/>
      <c r="S116" s="196"/>
      <c r="T116" s="196"/>
      <c r="U116" s="196"/>
      <c r="V116" s="196"/>
      <c r="W116" s="196"/>
      <c r="X116" s="196"/>
      <c r="Y116" s="196"/>
      <c r="Z116" s="196"/>
      <c r="AA116" s="196"/>
      <c r="AB116" s="196"/>
      <c r="AC116" s="196"/>
      <c r="AD116" s="196"/>
      <c r="AE116" s="112"/>
      <c r="AF116" s="112"/>
    </row>
    <row r="117" spans="11:32" ht="18" customHeight="1" x14ac:dyDescent="0.5">
      <c r="K117" s="196"/>
      <c r="L117" s="196"/>
      <c r="M117" s="196"/>
      <c r="N117" s="196"/>
      <c r="O117" s="196"/>
      <c r="P117" s="196"/>
      <c r="Q117" s="196"/>
      <c r="R117" s="196"/>
      <c r="S117" s="196"/>
      <c r="T117" s="196"/>
      <c r="U117" s="196"/>
      <c r="V117" s="196"/>
      <c r="W117" s="196"/>
      <c r="X117" s="196"/>
      <c r="Y117" s="196"/>
      <c r="Z117" s="196"/>
      <c r="AA117" s="196"/>
      <c r="AB117" s="196"/>
      <c r="AC117" s="196"/>
      <c r="AD117" s="196"/>
      <c r="AE117" s="112"/>
      <c r="AF117" s="112"/>
    </row>
    <row r="118" spans="11:32" ht="18" customHeight="1" x14ac:dyDescent="0.5">
      <c r="K118" s="196"/>
      <c r="L118" s="196"/>
      <c r="M118" s="196"/>
      <c r="N118" s="196"/>
      <c r="O118" s="196"/>
      <c r="P118" s="196"/>
      <c r="Q118" s="196"/>
      <c r="R118" s="196"/>
      <c r="S118" s="196"/>
      <c r="T118" s="196"/>
      <c r="U118" s="196"/>
      <c r="V118" s="196"/>
      <c r="W118" s="196"/>
      <c r="X118" s="196"/>
      <c r="Y118" s="196"/>
      <c r="Z118" s="196"/>
      <c r="AA118" s="196"/>
      <c r="AB118" s="196"/>
      <c r="AC118" s="196"/>
      <c r="AD118" s="196"/>
      <c r="AE118" s="112"/>
      <c r="AF118" s="112"/>
    </row>
    <row r="119" spans="11:32" ht="18" customHeight="1" x14ac:dyDescent="0.5">
      <c r="K119" s="196"/>
      <c r="L119" s="196"/>
      <c r="M119" s="196"/>
      <c r="N119" s="196"/>
      <c r="O119" s="196"/>
      <c r="P119" s="196"/>
      <c r="Q119" s="196"/>
      <c r="R119" s="196"/>
      <c r="S119" s="196"/>
      <c r="T119" s="196"/>
      <c r="U119" s="196"/>
      <c r="V119" s="196"/>
      <c r="W119" s="196"/>
      <c r="X119" s="196"/>
      <c r="Y119" s="196"/>
      <c r="Z119" s="196"/>
      <c r="AA119" s="196"/>
      <c r="AB119" s="196"/>
      <c r="AC119" s="196"/>
      <c r="AD119" s="196"/>
      <c r="AE119" s="112"/>
      <c r="AF119" s="112"/>
    </row>
    <row r="120" spans="11:32" ht="18" customHeight="1" x14ac:dyDescent="0.5">
      <c r="K120" s="196"/>
      <c r="L120" s="196"/>
      <c r="M120" s="196"/>
      <c r="N120" s="196"/>
      <c r="O120" s="196"/>
      <c r="P120" s="196"/>
      <c r="Q120" s="196"/>
      <c r="R120" s="196"/>
      <c r="S120" s="196"/>
      <c r="T120" s="196"/>
      <c r="U120" s="196"/>
      <c r="V120" s="196"/>
      <c r="W120" s="196"/>
      <c r="X120" s="196"/>
      <c r="Y120" s="196"/>
      <c r="Z120" s="196"/>
      <c r="AA120" s="196"/>
      <c r="AB120" s="196"/>
      <c r="AC120" s="196"/>
      <c r="AD120" s="196"/>
      <c r="AE120" s="112"/>
      <c r="AF120" s="112"/>
    </row>
    <row r="121" spans="11:32" ht="18" customHeight="1" x14ac:dyDescent="0.5">
      <c r="K121" s="196"/>
      <c r="L121" s="196"/>
      <c r="M121" s="196"/>
      <c r="N121" s="196"/>
      <c r="O121" s="196"/>
      <c r="P121" s="196"/>
      <c r="Q121" s="196"/>
      <c r="R121" s="196"/>
      <c r="S121" s="196"/>
      <c r="T121" s="196"/>
      <c r="U121" s="196"/>
      <c r="V121" s="196"/>
      <c r="W121" s="196"/>
      <c r="X121" s="196"/>
      <c r="Y121" s="196"/>
      <c r="Z121" s="196"/>
      <c r="AA121" s="196"/>
      <c r="AB121" s="196"/>
      <c r="AC121" s="196"/>
      <c r="AD121" s="196"/>
      <c r="AE121" s="112"/>
      <c r="AF121" s="112"/>
    </row>
    <row r="122" spans="11:32" ht="18" customHeight="1" x14ac:dyDescent="0.5">
      <c r="K122" s="196"/>
      <c r="L122" s="196"/>
      <c r="M122" s="196"/>
      <c r="N122" s="196"/>
      <c r="O122" s="196"/>
      <c r="P122" s="196"/>
      <c r="Q122" s="196"/>
      <c r="R122" s="196"/>
      <c r="S122" s="196"/>
      <c r="T122" s="196"/>
      <c r="U122" s="196"/>
      <c r="V122" s="196"/>
      <c r="W122" s="196"/>
      <c r="X122" s="196"/>
      <c r="Y122" s="196"/>
      <c r="Z122" s="196"/>
      <c r="AA122" s="196"/>
      <c r="AB122" s="196"/>
      <c r="AC122" s="196"/>
      <c r="AD122" s="196"/>
      <c r="AE122" s="112"/>
      <c r="AF122" s="112"/>
    </row>
    <row r="123" spans="11:32" ht="18" customHeight="1" x14ac:dyDescent="0.5">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2"/>
    </row>
    <row r="124" spans="11:32" ht="18" customHeight="1" x14ac:dyDescent="0.5">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row>
    <row r="125" spans="11:32" ht="18" customHeight="1" x14ac:dyDescent="0.5">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row>
    <row r="126" spans="11:32" ht="18" customHeight="1" x14ac:dyDescent="0.5">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2"/>
    </row>
    <row r="127" spans="11:32" ht="18" customHeight="1" x14ac:dyDescent="0.5">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2"/>
    </row>
    <row r="128" spans="11:32" ht="18" customHeight="1" x14ac:dyDescent="0.5">
      <c r="K128" s="112"/>
      <c r="L128" s="112"/>
      <c r="M128" s="112"/>
      <c r="N128" s="112"/>
      <c r="O128" s="112"/>
      <c r="P128" s="112"/>
      <c r="Q128" s="112"/>
      <c r="R128" s="112"/>
      <c r="S128" s="112"/>
      <c r="T128" s="112"/>
      <c r="U128" s="112"/>
      <c r="V128" s="112"/>
      <c r="W128" s="112"/>
      <c r="X128" s="112"/>
      <c r="Y128" s="112"/>
      <c r="Z128" s="112"/>
      <c r="AA128" s="112"/>
      <c r="AB128" s="112"/>
      <c r="AC128" s="112"/>
      <c r="AD128" s="112"/>
      <c r="AE128" s="112"/>
      <c r="AF128" s="112"/>
    </row>
    <row r="129" spans="11:32" ht="18" customHeight="1" x14ac:dyDescent="0.5">
      <c r="K129" s="112"/>
      <c r="L129" s="112"/>
      <c r="M129" s="112"/>
      <c r="N129" s="112"/>
      <c r="O129" s="112"/>
      <c r="P129" s="112"/>
      <c r="Q129" s="112"/>
      <c r="R129" s="112"/>
      <c r="S129" s="112"/>
      <c r="T129" s="112"/>
      <c r="U129" s="112"/>
      <c r="V129" s="112"/>
      <c r="W129" s="112"/>
      <c r="X129" s="112"/>
      <c r="Y129" s="112"/>
      <c r="Z129" s="112"/>
      <c r="AA129" s="112"/>
      <c r="AB129" s="112"/>
      <c r="AC129" s="112"/>
      <c r="AD129" s="112"/>
      <c r="AE129" s="112"/>
      <c r="AF129" s="112"/>
    </row>
    <row r="130" spans="11:32" ht="18" customHeight="1" x14ac:dyDescent="0.5">
      <c r="K130" s="112"/>
      <c r="L130" s="112"/>
      <c r="M130" s="112"/>
      <c r="N130" s="112"/>
      <c r="O130" s="112"/>
      <c r="P130" s="112"/>
      <c r="Q130" s="112"/>
      <c r="R130" s="112"/>
      <c r="S130" s="112"/>
      <c r="T130" s="112"/>
      <c r="U130" s="112"/>
      <c r="V130" s="112"/>
      <c r="W130" s="112"/>
      <c r="X130" s="112"/>
      <c r="Y130" s="112"/>
      <c r="Z130" s="112"/>
      <c r="AA130" s="112"/>
      <c r="AB130" s="112"/>
      <c r="AC130" s="112"/>
      <c r="AD130" s="112"/>
      <c r="AE130" s="112"/>
      <c r="AF130" s="112"/>
    </row>
    <row r="131" spans="11:32" ht="18" customHeight="1" x14ac:dyDescent="0.5">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2"/>
    </row>
    <row r="132" spans="11:32" ht="18" customHeight="1" x14ac:dyDescent="0.5">
      <c r="K132" s="112"/>
      <c r="L132" s="112"/>
      <c r="M132" s="112"/>
      <c r="N132" s="112"/>
      <c r="O132" s="112"/>
      <c r="P132" s="112"/>
      <c r="Q132" s="112"/>
      <c r="R132" s="112"/>
      <c r="S132" s="112"/>
      <c r="T132" s="112"/>
      <c r="U132" s="112"/>
      <c r="V132" s="112"/>
      <c r="W132" s="112"/>
      <c r="X132" s="112"/>
      <c r="Y132" s="112"/>
      <c r="Z132" s="112"/>
      <c r="AA132" s="112"/>
      <c r="AB132" s="112"/>
      <c r="AC132" s="112"/>
      <c r="AD132" s="112"/>
      <c r="AE132" s="112"/>
      <c r="AF132" s="112"/>
    </row>
    <row r="133" spans="11:32" ht="18" customHeight="1" x14ac:dyDescent="0.5">
      <c r="K133" s="112"/>
      <c r="L133" s="112"/>
      <c r="M133" s="112"/>
      <c r="N133" s="112"/>
      <c r="O133" s="112"/>
      <c r="P133" s="112"/>
      <c r="Q133" s="112"/>
      <c r="R133" s="112"/>
      <c r="S133" s="112"/>
      <c r="T133" s="112"/>
      <c r="U133" s="112"/>
      <c r="V133" s="112"/>
      <c r="W133" s="112"/>
      <c r="X133" s="112"/>
      <c r="Y133" s="112"/>
      <c r="Z133" s="112"/>
      <c r="AA133" s="112"/>
      <c r="AB133" s="112"/>
      <c r="AC133" s="112"/>
      <c r="AD133" s="112"/>
      <c r="AE133" s="112"/>
      <c r="AF133" s="112"/>
    </row>
    <row r="134" spans="11:32" ht="18" customHeight="1" x14ac:dyDescent="0.5">
      <c r="K134" s="112"/>
      <c r="L134" s="112"/>
      <c r="M134" s="112"/>
      <c r="N134" s="112"/>
      <c r="O134" s="112"/>
      <c r="P134" s="112"/>
      <c r="Q134" s="112"/>
      <c r="R134" s="112"/>
      <c r="S134" s="112"/>
      <c r="T134" s="112"/>
      <c r="U134" s="112"/>
      <c r="V134" s="112"/>
      <c r="W134" s="112"/>
      <c r="X134" s="112"/>
      <c r="Y134" s="112"/>
      <c r="Z134" s="112"/>
      <c r="AA134" s="112"/>
      <c r="AB134" s="112"/>
      <c r="AC134" s="112"/>
      <c r="AD134" s="112"/>
      <c r="AE134" s="112"/>
      <c r="AF134" s="112"/>
    </row>
    <row r="135" spans="11:32" ht="18" customHeight="1" x14ac:dyDescent="0.5">
      <c r="K135" s="112"/>
      <c r="L135" s="112"/>
      <c r="M135" s="112"/>
      <c r="N135" s="112"/>
      <c r="O135" s="112"/>
      <c r="P135" s="112"/>
      <c r="Q135" s="112"/>
      <c r="R135" s="112"/>
      <c r="S135" s="112"/>
      <c r="T135" s="112"/>
      <c r="U135" s="112"/>
      <c r="V135" s="112"/>
      <c r="W135" s="112"/>
      <c r="X135" s="112"/>
      <c r="Y135" s="112"/>
      <c r="Z135" s="112"/>
      <c r="AA135" s="112"/>
      <c r="AB135" s="112"/>
      <c r="AC135" s="112"/>
      <c r="AD135" s="112"/>
      <c r="AE135" s="112"/>
      <c r="AF135" s="112"/>
    </row>
    <row r="136" spans="11:32" ht="18" customHeight="1" x14ac:dyDescent="0.5">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row>
    <row r="137" spans="11:32" ht="18" customHeight="1" x14ac:dyDescent="0.5">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2"/>
    </row>
    <row r="138" spans="11:32" ht="18" customHeight="1" x14ac:dyDescent="0.5">
      <c r="K138" s="112"/>
      <c r="L138" s="112"/>
      <c r="M138" s="112"/>
      <c r="N138" s="112"/>
      <c r="O138" s="112"/>
      <c r="P138" s="112"/>
      <c r="Q138" s="112"/>
      <c r="R138" s="112"/>
      <c r="S138" s="112"/>
      <c r="T138" s="112"/>
      <c r="U138" s="112"/>
      <c r="V138" s="112"/>
      <c r="W138" s="112"/>
      <c r="X138" s="112"/>
      <c r="Y138" s="112"/>
      <c r="Z138" s="112"/>
      <c r="AA138" s="112"/>
      <c r="AB138" s="112"/>
      <c r="AC138" s="112"/>
      <c r="AD138" s="112"/>
      <c r="AE138" s="112"/>
      <c r="AF138" s="112"/>
    </row>
    <row r="139" spans="11:32" ht="18" customHeight="1" x14ac:dyDescent="0.5">
      <c r="K139" s="112"/>
      <c r="L139" s="112"/>
      <c r="M139" s="112"/>
      <c r="N139" s="112"/>
      <c r="O139" s="112"/>
      <c r="P139" s="112"/>
      <c r="Q139" s="112"/>
      <c r="R139" s="112"/>
      <c r="S139" s="112"/>
      <c r="T139" s="112"/>
      <c r="U139" s="112"/>
      <c r="V139" s="112"/>
      <c r="W139" s="112"/>
      <c r="X139" s="112"/>
      <c r="Y139" s="112"/>
      <c r="Z139" s="112"/>
      <c r="AA139" s="112"/>
      <c r="AB139" s="112"/>
      <c r="AC139" s="112"/>
      <c r="AD139" s="112"/>
      <c r="AE139" s="112"/>
      <c r="AF139" s="112"/>
    </row>
    <row r="140" spans="11:32" ht="18" customHeight="1" x14ac:dyDescent="0.5">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row>
    <row r="141" spans="11:32" ht="18" customHeight="1" x14ac:dyDescent="0.5">
      <c r="K141" s="112"/>
      <c r="L141" s="112"/>
      <c r="M141" s="112"/>
      <c r="N141" s="112"/>
      <c r="O141" s="112"/>
      <c r="P141" s="112"/>
      <c r="Q141" s="112"/>
      <c r="R141" s="112"/>
      <c r="S141" s="112"/>
      <c r="T141" s="112"/>
      <c r="U141" s="112"/>
      <c r="V141" s="112"/>
      <c r="W141" s="112"/>
      <c r="X141" s="112"/>
      <c r="Y141" s="112"/>
      <c r="Z141" s="112"/>
      <c r="AA141" s="112"/>
      <c r="AB141" s="112"/>
      <c r="AC141" s="112"/>
      <c r="AD141" s="112"/>
      <c r="AE141" s="112"/>
      <c r="AF141" s="112"/>
    </row>
    <row r="142" spans="11:32" ht="18" customHeight="1" x14ac:dyDescent="0.5">
      <c r="K142" s="112"/>
      <c r="L142" s="112"/>
      <c r="M142" s="112"/>
      <c r="N142" s="112"/>
      <c r="O142" s="112"/>
      <c r="P142" s="112"/>
      <c r="Q142" s="112"/>
      <c r="R142" s="112"/>
      <c r="S142" s="112"/>
      <c r="T142" s="112"/>
      <c r="U142" s="112"/>
      <c r="V142" s="112"/>
      <c r="W142" s="112"/>
      <c r="X142" s="112"/>
      <c r="Y142" s="112"/>
      <c r="Z142" s="112"/>
      <c r="AA142" s="112"/>
      <c r="AB142" s="112"/>
      <c r="AC142" s="112"/>
      <c r="AD142" s="112"/>
      <c r="AE142" s="112"/>
      <c r="AF142" s="112"/>
    </row>
    <row r="143" spans="11:32" ht="18" customHeight="1" x14ac:dyDescent="0.5">
      <c r="K143" s="112"/>
      <c r="L143" s="112"/>
      <c r="M143" s="112"/>
      <c r="N143" s="112"/>
      <c r="O143" s="112"/>
      <c r="P143" s="112"/>
      <c r="Q143" s="112"/>
      <c r="R143" s="112"/>
      <c r="S143" s="112"/>
      <c r="T143" s="112"/>
      <c r="U143" s="112"/>
      <c r="V143" s="112"/>
      <c r="W143" s="112"/>
      <c r="X143" s="112"/>
      <c r="Y143" s="112"/>
      <c r="Z143" s="112"/>
      <c r="AA143" s="112"/>
      <c r="AB143" s="112"/>
      <c r="AC143" s="112"/>
      <c r="AD143" s="112"/>
      <c r="AE143" s="112"/>
      <c r="AF143" s="112"/>
    </row>
    <row r="144" spans="11:32" ht="18" customHeight="1" x14ac:dyDescent="0.5">
      <c r="K144" s="112"/>
      <c r="L144" s="112"/>
      <c r="M144" s="112"/>
      <c r="N144" s="112"/>
      <c r="O144" s="112"/>
      <c r="P144" s="112"/>
      <c r="Q144" s="112"/>
      <c r="R144" s="112"/>
      <c r="S144" s="112"/>
      <c r="T144" s="112"/>
      <c r="U144" s="112"/>
      <c r="V144" s="112"/>
      <c r="W144" s="112"/>
      <c r="X144" s="112"/>
      <c r="Y144" s="112"/>
      <c r="Z144" s="112"/>
      <c r="AA144" s="112"/>
      <c r="AB144" s="112"/>
      <c r="AC144" s="112"/>
      <c r="AD144" s="112"/>
      <c r="AE144" s="112"/>
      <c r="AF144" s="112"/>
    </row>
    <row r="145" spans="11:32" ht="18" customHeight="1" x14ac:dyDescent="0.5">
      <c r="K145" s="112"/>
      <c r="L145" s="112"/>
      <c r="M145" s="112"/>
      <c r="N145" s="112"/>
      <c r="O145" s="112"/>
      <c r="P145" s="112"/>
      <c r="Q145" s="112"/>
      <c r="R145" s="112"/>
      <c r="S145" s="112"/>
      <c r="T145" s="112"/>
      <c r="U145" s="112"/>
      <c r="V145" s="112"/>
      <c r="W145" s="112"/>
      <c r="X145" s="112"/>
      <c r="Y145" s="112"/>
      <c r="Z145" s="112"/>
      <c r="AA145" s="112"/>
      <c r="AB145" s="112"/>
      <c r="AC145" s="112"/>
      <c r="AD145" s="112"/>
      <c r="AE145" s="112"/>
      <c r="AF145" s="112"/>
    </row>
    <row r="146" spans="11:32" ht="18" customHeight="1" x14ac:dyDescent="0.5">
      <c r="K146" s="112"/>
      <c r="L146" s="112"/>
      <c r="M146" s="112"/>
      <c r="N146" s="112"/>
      <c r="O146" s="112"/>
      <c r="P146" s="112"/>
      <c r="Q146" s="112"/>
      <c r="R146" s="112"/>
      <c r="S146" s="112"/>
      <c r="T146" s="112"/>
      <c r="U146" s="112"/>
      <c r="V146" s="112"/>
      <c r="W146" s="112"/>
      <c r="X146" s="112"/>
      <c r="Y146" s="112"/>
      <c r="Z146" s="112"/>
      <c r="AA146" s="112"/>
      <c r="AB146" s="112"/>
      <c r="AC146" s="112"/>
      <c r="AD146" s="112"/>
      <c r="AE146" s="112"/>
      <c r="AF146" s="112"/>
    </row>
    <row r="147" spans="11:32" ht="18" customHeight="1" x14ac:dyDescent="0.5">
      <c r="K147" s="112"/>
      <c r="L147" s="112"/>
      <c r="M147" s="112"/>
      <c r="N147" s="112"/>
      <c r="O147" s="112"/>
      <c r="P147" s="112"/>
      <c r="Q147" s="112"/>
      <c r="R147" s="112"/>
      <c r="S147" s="112"/>
      <c r="T147" s="112"/>
      <c r="U147" s="112"/>
      <c r="V147" s="112"/>
      <c r="W147" s="112"/>
      <c r="X147" s="112"/>
      <c r="Y147" s="112"/>
      <c r="Z147" s="112"/>
      <c r="AA147" s="112"/>
      <c r="AB147" s="112"/>
      <c r="AC147" s="112"/>
      <c r="AD147" s="112"/>
      <c r="AE147" s="112"/>
      <c r="AF147" s="112"/>
    </row>
    <row r="148" spans="11:32" ht="18" customHeight="1" x14ac:dyDescent="0.5">
      <c r="K148" s="112"/>
      <c r="L148" s="112"/>
      <c r="M148" s="112"/>
      <c r="N148" s="112"/>
      <c r="O148" s="112"/>
      <c r="P148" s="112"/>
      <c r="Q148" s="112"/>
      <c r="R148" s="112"/>
      <c r="S148" s="112"/>
      <c r="T148" s="112"/>
      <c r="U148" s="112"/>
      <c r="V148" s="112"/>
      <c r="W148" s="112"/>
      <c r="X148" s="112"/>
      <c r="Y148" s="112"/>
      <c r="Z148" s="112"/>
      <c r="AA148" s="112"/>
      <c r="AB148" s="112"/>
      <c r="AC148" s="112"/>
      <c r="AD148" s="112"/>
      <c r="AE148" s="112"/>
      <c r="AF148" s="112"/>
    </row>
    <row r="149" spans="11:32" ht="18" customHeight="1" x14ac:dyDescent="0.5">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row>
    <row r="150" spans="11:32" ht="18" customHeight="1" x14ac:dyDescent="0.5">
      <c r="K150" s="112"/>
      <c r="L150" s="112"/>
      <c r="M150" s="112"/>
      <c r="N150" s="112"/>
      <c r="O150" s="112"/>
      <c r="P150" s="112"/>
      <c r="Q150" s="112"/>
      <c r="R150" s="112"/>
      <c r="S150" s="112"/>
      <c r="T150" s="112"/>
      <c r="U150" s="112"/>
      <c r="V150" s="112"/>
      <c r="W150" s="112"/>
      <c r="X150" s="112"/>
      <c r="Y150" s="112"/>
      <c r="Z150" s="112"/>
      <c r="AA150" s="112"/>
      <c r="AB150" s="112"/>
      <c r="AC150" s="112"/>
      <c r="AD150" s="112"/>
      <c r="AE150" s="112"/>
      <c r="AF150" s="112"/>
    </row>
    <row r="151" spans="11:32" ht="18" customHeight="1" x14ac:dyDescent="0.5">
      <c r="K151" s="112"/>
      <c r="L151" s="112"/>
      <c r="M151" s="112"/>
      <c r="N151" s="112"/>
      <c r="O151" s="112"/>
      <c r="P151" s="112"/>
      <c r="Q151" s="112"/>
      <c r="R151" s="112"/>
      <c r="S151" s="112"/>
      <c r="T151" s="112"/>
      <c r="U151" s="112"/>
      <c r="V151" s="112"/>
      <c r="W151" s="112"/>
      <c r="X151" s="112"/>
      <c r="Y151" s="112"/>
      <c r="Z151" s="112"/>
      <c r="AA151" s="112"/>
      <c r="AB151" s="112"/>
      <c r="AC151" s="112"/>
      <c r="AD151" s="112"/>
      <c r="AE151" s="112"/>
      <c r="AF151" s="112"/>
    </row>
    <row r="152" spans="11:32" ht="18" customHeight="1" x14ac:dyDescent="0.5">
      <c r="K152" s="112"/>
      <c r="L152" s="112"/>
      <c r="M152" s="112"/>
      <c r="N152" s="112"/>
      <c r="O152" s="112"/>
      <c r="P152" s="112"/>
      <c r="Q152" s="112"/>
      <c r="R152" s="112"/>
      <c r="S152" s="112"/>
      <c r="T152" s="112"/>
      <c r="U152" s="112"/>
      <c r="V152" s="112"/>
      <c r="W152" s="112"/>
      <c r="X152" s="112"/>
      <c r="Y152" s="112"/>
      <c r="Z152" s="112"/>
      <c r="AA152" s="112"/>
      <c r="AB152" s="112"/>
      <c r="AC152" s="112"/>
      <c r="AD152" s="112"/>
      <c r="AE152" s="112"/>
      <c r="AF152" s="112"/>
    </row>
    <row r="153" spans="11:32" ht="18" customHeight="1" x14ac:dyDescent="0.5">
      <c r="K153" s="112"/>
      <c r="L153" s="112"/>
      <c r="M153" s="112"/>
      <c r="N153" s="112"/>
      <c r="O153" s="112"/>
      <c r="P153" s="112"/>
      <c r="Q153" s="112"/>
      <c r="R153" s="112"/>
      <c r="S153" s="112"/>
      <c r="T153" s="112"/>
      <c r="U153" s="112"/>
      <c r="V153" s="112"/>
      <c r="W153" s="112"/>
      <c r="X153" s="112"/>
      <c r="Y153" s="112"/>
      <c r="Z153" s="112"/>
      <c r="AA153" s="112"/>
      <c r="AB153" s="112"/>
      <c r="AC153" s="112"/>
      <c r="AD153" s="112"/>
      <c r="AE153" s="112"/>
      <c r="AF153" s="112"/>
    </row>
    <row r="154" spans="11:32" ht="18" customHeight="1" x14ac:dyDescent="0.5">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row>
    <row r="155" spans="11:32" ht="18" customHeight="1" x14ac:dyDescent="0.5">
      <c r="K155" s="112"/>
      <c r="L155" s="112"/>
      <c r="M155" s="112"/>
      <c r="N155" s="112"/>
      <c r="O155" s="112"/>
      <c r="P155" s="112"/>
      <c r="Q155" s="112"/>
      <c r="R155" s="112"/>
      <c r="S155" s="112"/>
      <c r="T155" s="112"/>
      <c r="U155" s="112"/>
      <c r="V155" s="112"/>
      <c r="W155" s="112"/>
      <c r="X155" s="112"/>
      <c r="Y155" s="112"/>
      <c r="Z155" s="112"/>
      <c r="AA155" s="112"/>
      <c r="AB155" s="112"/>
      <c r="AC155" s="112"/>
      <c r="AD155" s="112"/>
      <c r="AE155" s="112"/>
      <c r="AF155" s="112"/>
    </row>
    <row r="156" spans="11:32" ht="18" customHeight="1" x14ac:dyDescent="0.5">
      <c r="K156" s="112"/>
      <c r="L156" s="112"/>
      <c r="M156" s="112"/>
      <c r="N156" s="112"/>
      <c r="O156" s="112"/>
      <c r="P156" s="112"/>
      <c r="Q156" s="112"/>
      <c r="R156" s="112"/>
      <c r="S156" s="112"/>
      <c r="T156" s="112"/>
      <c r="U156" s="112"/>
      <c r="V156" s="112"/>
      <c r="W156" s="112"/>
      <c r="X156" s="112"/>
      <c r="Y156" s="112"/>
      <c r="Z156" s="112"/>
      <c r="AA156" s="112"/>
      <c r="AB156" s="112"/>
      <c r="AC156" s="112"/>
      <c r="AD156" s="112"/>
      <c r="AE156" s="112"/>
      <c r="AF156" s="112"/>
    </row>
    <row r="157" spans="11:32" ht="18" customHeight="1" x14ac:dyDescent="0.5">
      <c r="K157" s="112"/>
      <c r="L157" s="112"/>
      <c r="M157" s="112"/>
      <c r="N157" s="112"/>
      <c r="O157" s="112"/>
      <c r="P157" s="112"/>
      <c r="Q157" s="112"/>
      <c r="R157" s="112"/>
      <c r="S157" s="112"/>
      <c r="T157" s="112"/>
      <c r="U157" s="112"/>
      <c r="V157" s="112"/>
      <c r="W157" s="112"/>
      <c r="X157" s="112"/>
      <c r="Y157" s="112"/>
      <c r="Z157" s="112"/>
      <c r="AA157" s="112"/>
      <c r="AB157" s="112"/>
      <c r="AC157" s="112"/>
      <c r="AD157" s="112"/>
      <c r="AE157" s="112"/>
      <c r="AF157" s="112"/>
    </row>
    <row r="158" spans="11:32" ht="18" customHeight="1" x14ac:dyDescent="0.5">
      <c r="K158" s="112"/>
      <c r="L158" s="112"/>
      <c r="M158" s="112"/>
      <c r="N158" s="112"/>
      <c r="O158" s="112"/>
      <c r="P158" s="112"/>
      <c r="Q158" s="112"/>
      <c r="R158" s="112"/>
      <c r="S158" s="112"/>
      <c r="T158" s="112"/>
      <c r="U158" s="112"/>
      <c r="V158" s="112"/>
      <c r="W158" s="112"/>
      <c r="X158" s="112"/>
      <c r="Y158" s="112"/>
      <c r="Z158" s="112"/>
      <c r="AA158" s="112"/>
      <c r="AB158" s="112"/>
      <c r="AC158" s="112"/>
      <c r="AD158" s="112"/>
      <c r="AE158" s="112"/>
      <c r="AF158" s="112"/>
    </row>
    <row r="159" spans="11:32" ht="18" customHeight="1" x14ac:dyDescent="0.5">
      <c r="K159" s="112"/>
      <c r="L159" s="112"/>
      <c r="M159" s="112"/>
      <c r="N159" s="112"/>
      <c r="O159" s="112"/>
      <c r="P159" s="112"/>
      <c r="Q159" s="112"/>
      <c r="R159" s="112"/>
      <c r="S159" s="112"/>
      <c r="T159" s="112"/>
      <c r="U159" s="112"/>
      <c r="V159" s="112"/>
      <c r="W159" s="112"/>
      <c r="X159" s="112"/>
      <c r="Y159" s="112"/>
      <c r="Z159" s="112"/>
      <c r="AA159" s="112"/>
      <c r="AB159" s="112"/>
      <c r="AC159" s="112"/>
      <c r="AD159" s="112"/>
      <c r="AE159" s="112"/>
      <c r="AF159" s="112"/>
    </row>
    <row r="160" spans="11:32" ht="18" customHeight="1" x14ac:dyDescent="0.5">
      <c r="K160" s="112"/>
      <c r="L160" s="112"/>
      <c r="M160" s="112"/>
      <c r="N160" s="112"/>
      <c r="O160" s="112"/>
      <c r="P160" s="112"/>
      <c r="Q160" s="112"/>
      <c r="R160" s="112"/>
      <c r="S160" s="112"/>
      <c r="T160" s="112"/>
      <c r="U160" s="112"/>
      <c r="V160" s="112"/>
      <c r="W160" s="112"/>
      <c r="X160" s="112"/>
      <c r="Y160" s="112"/>
      <c r="Z160" s="112"/>
      <c r="AA160" s="112"/>
      <c r="AB160" s="112"/>
      <c r="AC160" s="112"/>
      <c r="AD160" s="112"/>
      <c r="AE160" s="112"/>
      <c r="AF160" s="112"/>
    </row>
    <row r="161" spans="11:32" ht="18" customHeight="1" x14ac:dyDescent="0.5">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2"/>
    </row>
    <row r="162" spans="11:32" ht="18" customHeight="1" x14ac:dyDescent="0.5">
      <c r="K162" s="112"/>
      <c r="L162" s="112"/>
      <c r="M162" s="112"/>
      <c r="N162" s="112"/>
      <c r="O162" s="112"/>
      <c r="P162" s="112"/>
      <c r="Q162" s="112"/>
      <c r="R162" s="112"/>
      <c r="S162" s="112"/>
      <c r="T162" s="112"/>
      <c r="U162" s="112"/>
      <c r="V162" s="112"/>
      <c r="W162" s="112"/>
      <c r="X162" s="112"/>
      <c r="Y162" s="112"/>
      <c r="Z162" s="112"/>
      <c r="AA162" s="112"/>
      <c r="AB162" s="112"/>
      <c r="AC162" s="112"/>
      <c r="AD162" s="112"/>
      <c r="AE162" s="112"/>
      <c r="AF162" s="112"/>
    </row>
    <row r="163" spans="11:32" ht="18" customHeight="1" x14ac:dyDescent="0.5">
      <c r="K163" s="112"/>
      <c r="L163" s="112"/>
      <c r="M163" s="112"/>
      <c r="N163" s="112"/>
      <c r="O163" s="112"/>
      <c r="P163" s="112"/>
      <c r="Q163" s="112"/>
      <c r="R163" s="112"/>
      <c r="S163" s="112"/>
      <c r="T163" s="112"/>
      <c r="U163" s="112"/>
      <c r="V163" s="112"/>
      <c r="W163" s="112"/>
      <c r="X163" s="112"/>
      <c r="Y163" s="112"/>
      <c r="Z163" s="112"/>
      <c r="AA163" s="112"/>
      <c r="AB163" s="112"/>
      <c r="AC163" s="112"/>
      <c r="AD163" s="112"/>
      <c r="AE163" s="112"/>
      <c r="AF163" s="112"/>
    </row>
    <row r="164" spans="11:32" ht="19.2" x14ac:dyDescent="0.5">
      <c r="K164" s="112"/>
      <c r="L164" s="112"/>
      <c r="M164" s="112"/>
      <c r="N164" s="112"/>
      <c r="O164" s="112"/>
      <c r="P164" s="112"/>
      <c r="Q164" s="112"/>
      <c r="R164" s="112"/>
      <c r="S164" s="112"/>
      <c r="T164" s="112"/>
      <c r="U164" s="112"/>
      <c r="V164" s="112"/>
      <c r="W164" s="112"/>
      <c r="X164" s="112"/>
      <c r="Y164" s="112"/>
      <c r="Z164" s="112"/>
      <c r="AA164" s="112"/>
      <c r="AB164" s="112"/>
      <c r="AC164" s="112"/>
      <c r="AD164" s="112"/>
      <c r="AE164" s="112"/>
      <c r="AF164" s="112"/>
    </row>
    <row r="165" spans="11:32" ht="19.2" x14ac:dyDescent="0.5">
      <c r="K165" s="112"/>
      <c r="L165" s="112"/>
      <c r="M165" s="112"/>
      <c r="N165" s="112"/>
      <c r="O165" s="112"/>
      <c r="P165" s="112"/>
      <c r="Q165" s="112"/>
      <c r="R165" s="112"/>
      <c r="S165" s="112"/>
      <c r="T165" s="112"/>
      <c r="U165" s="112"/>
      <c r="V165" s="112"/>
      <c r="W165" s="112"/>
      <c r="X165" s="112"/>
      <c r="Y165" s="112"/>
      <c r="Z165" s="112"/>
      <c r="AA165" s="112"/>
      <c r="AB165" s="112"/>
      <c r="AC165" s="112"/>
      <c r="AD165" s="112"/>
      <c r="AE165" s="112"/>
      <c r="AF165" s="112"/>
    </row>
    <row r="166" spans="11:32" ht="19.2" x14ac:dyDescent="0.5">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2"/>
    </row>
    <row r="167" spans="11:32" ht="19.2" x14ac:dyDescent="0.5">
      <c r="K167" s="112"/>
      <c r="L167" s="112"/>
      <c r="M167" s="112"/>
      <c r="N167" s="112"/>
      <c r="O167" s="112"/>
      <c r="P167" s="112"/>
      <c r="Q167" s="112"/>
      <c r="R167" s="112"/>
      <c r="S167" s="112"/>
      <c r="T167" s="112"/>
      <c r="U167" s="112"/>
      <c r="V167" s="112"/>
      <c r="W167" s="112"/>
      <c r="X167" s="112"/>
      <c r="Y167" s="112"/>
      <c r="Z167" s="112"/>
      <c r="AA167" s="112"/>
      <c r="AB167" s="112"/>
      <c r="AC167" s="112"/>
      <c r="AD167" s="112"/>
      <c r="AE167" s="112"/>
      <c r="AF167" s="112"/>
    </row>
    <row r="168" spans="11:32" ht="19.2" x14ac:dyDescent="0.5">
      <c r="K168" s="112"/>
      <c r="L168" s="112"/>
      <c r="M168" s="112"/>
      <c r="N168" s="112"/>
      <c r="O168" s="112"/>
      <c r="P168" s="112"/>
      <c r="Q168" s="112"/>
      <c r="R168" s="112"/>
      <c r="S168" s="112"/>
      <c r="T168" s="112"/>
      <c r="U168" s="112"/>
      <c r="V168" s="112"/>
      <c r="W168" s="112"/>
      <c r="X168" s="112"/>
      <c r="Y168" s="112"/>
      <c r="Z168" s="112"/>
      <c r="AA168" s="112"/>
      <c r="AB168" s="112"/>
      <c r="AC168" s="112"/>
      <c r="AD168" s="112"/>
      <c r="AE168" s="112"/>
      <c r="AF168" s="112"/>
    </row>
    <row r="169" spans="11:32" ht="19.2" x14ac:dyDescent="0.5">
      <c r="K169" s="112"/>
      <c r="L169" s="112"/>
      <c r="M169" s="112"/>
      <c r="N169" s="112"/>
      <c r="O169" s="112"/>
      <c r="P169" s="112"/>
      <c r="Q169" s="112"/>
      <c r="R169" s="112"/>
      <c r="S169" s="112"/>
      <c r="T169" s="112"/>
      <c r="U169" s="112"/>
      <c r="V169" s="112"/>
      <c r="W169" s="112"/>
      <c r="X169" s="112"/>
      <c r="Y169" s="112"/>
      <c r="Z169" s="112"/>
      <c r="AA169" s="112"/>
      <c r="AB169" s="112"/>
      <c r="AC169" s="112"/>
      <c r="AD169" s="112"/>
      <c r="AE169" s="112"/>
      <c r="AF169" s="112"/>
    </row>
    <row r="170" spans="11:32" ht="19.2" x14ac:dyDescent="0.5">
      <c r="K170" s="112"/>
      <c r="L170" s="112"/>
      <c r="M170" s="112"/>
      <c r="N170" s="112"/>
      <c r="O170" s="112"/>
      <c r="P170" s="112"/>
      <c r="Q170" s="112"/>
      <c r="R170" s="112"/>
      <c r="S170" s="112"/>
      <c r="T170" s="112"/>
      <c r="U170" s="112"/>
      <c r="V170" s="112"/>
      <c r="W170" s="112"/>
      <c r="X170" s="112"/>
      <c r="Y170" s="112"/>
      <c r="Z170" s="112"/>
      <c r="AA170" s="112"/>
      <c r="AB170" s="112"/>
      <c r="AC170" s="112"/>
      <c r="AD170" s="112"/>
      <c r="AE170" s="112"/>
      <c r="AF170" s="112"/>
    </row>
    <row r="171" spans="11:32" ht="19.2" x14ac:dyDescent="0.5">
      <c r="K171" s="112"/>
      <c r="L171" s="112"/>
      <c r="M171" s="112"/>
      <c r="N171" s="112"/>
      <c r="O171" s="112"/>
      <c r="P171" s="112"/>
      <c r="Q171" s="112"/>
      <c r="R171" s="112"/>
      <c r="S171" s="112"/>
      <c r="T171" s="112"/>
      <c r="U171" s="112"/>
      <c r="V171" s="112"/>
      <c r="W171" s="112"/>
      <c r="X171" s="112"/>
      <c r="Y171" s="112"/>
      <c r="Z171" s="112"/>
      <c r="AA171" s="112"/>
      <c r="AB171" s="112"/>
      <c r="AC171" s="112"/>
      <c r="AD171" s="112"/>
      <c r="AE171" s="112"/>
      <c r="AF171" s="112"/>
    </row>
    <row r="172" spans="11:32" ht="19.2" x14ac:dyDescent="0.5">
      <c r="K172" s="112"/>
      <c r="L172" s="112"/>
      <c r="M172" s="112"/>
      <c r="N172" s="112"/>
      <c r="O172" s="112"/>
      <c r="P172" s="112"/>
      <c r="Q172" s="112"/>
      <c r="R172" s="112"/>
      <c r="S172" s="112"/>
      <c r="T172" s="112"/>
      <c r="U172" s="112"/>
      <c r="V172" s="112"/>
      <c r="W172" s="112"/>
      <c r="X172" s="112"/>
      <c r="Y172" s="112"/>
      <c r="Z172" s="112"/>
      <c r="AA172" s="112"/>
      <c r="AB172" s="112"/>
      <c r="AC172" s="112"/>
      <c r="AD172" s="112"/>
      <c r="AE172" s="112"/>
      <c r="AF172" s="112"/>
    </row>
    <row r="173" spans="11:32" ht="19.2" x14ac:dyDescent="0.5">
      <c r="K173" s="112"/>
      <c r="L173" s="112"/>
      <c r="M173" s="112"/>
      <c r="N173" s="112"/>
      <c r="O173" s="112"/>
      <c r="P173" s="112"/>
      <c r="Q173" s="112"/>
      <c r="R173" s="112"/>
      <c r="S173" s="112"/>
      <c r="T173" s="112"/>
      <c r="U173" s="112"/>
      <c r="V173" s="112"/>
      <c r="W173" s="112"/>
      <c r="X173" s="112"/>
      <c r="Y173" s="112"/>
      <c r="Z173" s="112"/>
      <c r="AA173" s="112"/>
      <c r="AB173" s="112"/>
      <c r="AC173" s="112"/>
      <c r="AD173" s="112"/>
      <c r="AE173" s="112"/>
      <c r="AF173" s="112"/>
    </row>
    <row r="174" spans="11:32" ht="19.2" x14ac:dyDescent="0.5">
      <c r="K174" s="112"/>
      <c r="L174" s="112"/>
      <c r="M174" s="112"/>
      <c r="N174" s="112"/>
      <c r="O174" s="112"/>
      <c r="P174" s="112"/>
      <c r="Q174" s="112"/>
      <c r="R174" s="112"/>
      <c r="S174" s="112"/>
      <c r="T174" s="112"/>
      <c r="U174" s="112"/>
      <c r="V174" s="112"/>
      <c r="W174" s="112"/>
      <c r="X174" s="112"/>
      <c r="Y174" s="112"/>
      <c r="Z174" s="112"/>
      <c r="AA174" s="112"/>
      <c r="AB174" s="112"/>
      <c r="AC174" s="112"/>
      <c r="AD174" s="112"/>
      <c r="AE174" s="112"/>
      <c r="AF174" s="112"/>
    </row>
    <row r="175" spans="11:32" ht="19.2" x14ac:dyDescent="0.5">
      <c r="K175" s="112"/>
      <c r="L175" s="112"/>
      <c r="M175" s="112"/>
      <c r="N175" s="112"/>
      <c r="O175" s="112"/>
      <c r="P175" s="112"/>
      <c r="Q175" s="112"/>
      <c r="R175" s="112"/>
      <c r="S175" s="112"/>
      <c r="T175" s="112"/>
      <c r="U175" s="112"/>
      <c r="V175" s="112"/>
      <c r="W175" s="112"/>
      <c r="X175" s="112"/>
      <c r="Y175" s="112"/>
      <c r="Z175" s="112"/>
      <c r="AA175" s="112"/>
      <c r="AB175" s="112"/>
      <c r="AC175" s="112"/>
      <c r="AD175" s="112"/>
      <c r="AE175" s="112"/>
      <c r="AF175" s="112"/>
    </row>
    <row r="176" spans="11:32" ht="19.2" x14ac:dyDescent="0.5">
      <c r="K176" s="112"/>
      <c r="L176" s="112"/>
      <c r="M176" s="112"/>
      <c r="N176" s="112"/>
      <c r="O176" s="112"/>
      <c r="P176" s="112"/>
      <c r="Q176" s="112"/>
      <c r="R176" s="112"/>
      <c r="S176" s="112"/>
      <c r="T176" s="112"/>
      <c r="U176" s="112"/>
      <c r="V176" s="112"/>
      <c r="W176" s="112"/>
      <c r="X176" s="112"/>
      <c r="Y176" s="112"/>
      <c r="Z176" s="112"/>
      <c r="AA176" s="112"/>
      <c r="AB176" s="112"/>
      <c r="AC176" s="112"/>
      <c r="AD176" s="112"/>
      <c r="AE176" s="112"/>
      <c r="AF176" s="112"/>
    </row>
    <row r="177" spans="11:32" ht="19.2" x14ac:dyDescent="0.5">
      <c r="K177" s="112"/>
      <c r="L177" s="112"/>
      <c r="M177" s="112"/>
      <c r="N177" s="112"/>
      <c r="O177" s="112"/>
      <c r="P177" s="112"/>
      <c r="Q177" s="112"/>
      <c r="R177" s="112"/>
      <c r="S177" s="112"/>
      <c r="T177" s="112"/>
      <c r="U177" s="112"/>
      <c r="V177" s="112"/>
      <c r="W177" s="112"/>
      <c r="X177" s="112"/>
      <c r="Y177" s="112"/>
      <c r="Z177" s="112"/>
      <c r="AA177" s="112"/>
      <c r="AB177" s="112"/>
      <c r="AC177" s="112"/>
      <c r="AD177" s="112"/>
      <c r="AE177" s="112"/>
      <c r="AF177" s="112"/>
    </row>
    <row r="178" spans="11:32" ht="19.2" x14ac:dyDescent="0.5">
      <c r="K178" s="112"/>
      <c r="L178" s="112"/>
      <c r="M178" s="112"/>
      <c r="N178" s="112"/>
      <c r="O178" s="112"/>
      <c r="P178" s="112"/>
      <c r="Q178" s="112"/>
      <c r="R178" s="112"/>
      <c r="S178" s="112"/>
      <c r="T178" s="112"/>
      <c r="U178" s="112"/>
      <c r="V178" s="112"/>
      <c r="W178" s="112"/>
      <c r="X178" s="112"/>
      <c r="Y178" s="112"/>
      <c r="Z178" s="112"/>
      <c r="AA178" s="112"/>
      <c r="AB178" s="112"/>
      <c r="AC178" s="112"/>
      <c r="AD178" s="112"/>
      <c r="AE178" s="112"/>
      <c r="AF178" s="112"/>
    </row>
    <row r="179" spans="11:32" ht="19.2" x14ac:dyDescent="0.5">
      <c r="K179" s="112"/>
      <c r="L179" s="112"/>
      <c r="M179" s="112"/>
      <c r="N179" s="112"/>
      <c r="O179" s="112"/>
      <c r="P179" s="112"/>
      <c r="Q179" s="112"/>
      <c r="R179" s="112"/>
      <c r="S179" s="112"/>
      <c r="T179" s="112"/>
      <c r="U179" s="112"/>
      <c r="V179" s="112"/>
      <c r="W179" s="112"/>
      <c r="X179" s="112"/>
      <c r="Y179" s="112"/>
      <c r="Z179" s="112"/>
      <c r="AA179" s="112"/>
      <c r="AB179" s="112"/>
      <c r="AC179" s="112"/>
      <c r="AD179" s="112"/>
      <c r="AE179" s="112"/>
      <c r="AF179" s="112"/>
    </row>
    <row r="180" spans="11:32" ht="19.2" x14ac:dyDescent="0.5">
      <c r="K180" s="112"/>
      <c r="L180" s="112"/>
      <c r="M180" s="112"/>
      <c r="N180" s="112"/>
      <c r="O180" s="112"/>
      <c r="P180" s="112"/>
      <c r="Q180" s="112"/>
      <c r="R180" s="112"/>
      <c r="S180" s="112"/>
      <c r="T180" s="112"/>
      <c r="U180" s="112"/>
      <c r="V180" s="112"/>
      <c r="W180" s="112"/>
      <c r="X180" s="112"/>
      <c r="Y180" s="112"/>
      <c r="Z180" s="112"/>
      <c r="AA180" s="112"/>
      <c r="AB180" s="112"/>
      <c r="AC180" s="112"/>
      <c r="AD180" s="112"/>
      <c r="AE180" s="112"/>
      <c r="AF180" s="112"/>
    </row>
    <row r="181" spans="11:32" ht="19.2" x14ac:dyDescent="0.5">
      <c r="K181" s="112"/>
      <c r="L181" s="112"/>
      <c r="M181" s="112"/>
      <c r="N181" s="112"/>
      <c r="O181" s="112"/>
      <c r="P181" s="112"/>
      <c r="Q181" s="112"/>
      <c r="R181" s="112"/>
      <c r="S181" s="112"/>
      <c r="T181" s="112"/>
      <c r="U181" s="112"/>
      <c r="V181" s="112"/>
      <c r="W181" s="112"/>
      <c r="X181" s="112"/>
      <c r="Y181" s="112"/>
      <c r="Z181" s="112"/>
      <c r="AA181" s="112"/>
      <c r="AB181" s="112"/>
      <c r="AC181" s="112"/>
      <c r="AD181" s="112"/>
      <c r="AE181" s="112"/>
      <c r="AF181" s="112"/>
    </row>
    <row r="182" spans="11:32" ht="19.2" x14ac:dyDescent="0.5">
      <c r="K182" s="112"/>
      <c r="L182" s="112"/>
      <c r="M182" s="112"/>
      <c r="N182" s="112"/>
      <c r="O182" s="112"/>
      <c r="P182" s="112"/>
      <c r="Q182" s="112"/>
      <c r="R182" s="112"/>
      <c r="S182" s="112"/>
      <c r="T182" s="112"/>
      <c r="U182" s="112"/>
      <c r="V182" s="112"/>
      <c r="W182" s="112"/>
      <c r="X182" s="112"/>
      <c r="Y182" s="112"/>
      <c r="Z182" s="112"/>
      <c r="AA182" s="112"/>
      <c r="AB182" s="112"/>
      <c r="AC182" s="112"/>
      <c r="AD182" s="112"/>
      <c r="AE182" s="112"/>
      <c r="AF182" s="112"/>
    </row>
    <row r="183" spans="11:32" ht="19.2" x14ac:dyDescent="0.5">
      <c r="K183" s="112"/>
      <c r="L183" s="112"/>
      <c r="M183" s="112"/>
      <c r="N183" s="112"/>
      <c r="O183" s="112"/>
      <c r="P183" s="112"/>
      <c r="Q183" s="112"/>
      <c r="R183" s="112"/>
      <c r="S183" s="112"/>
      <c r="T183" s="112"/>
      <c r="U183" s="112"/>
      <c r="V183" s="112"/>
      <c r="W183" s="112"/>
      <c r="X183" s="112"/>
      <c r="Y183" s="112"/>
      <c r="Z183" s="112"/>
      <c r="AA183" s="112"/>
      <c r="AB183" s="112"/>
      <c r="AC183" s="112"/>
      <c r="AD183" s="112"/>
      <c r="AE183" s="112"/>
      <c r="AF183" s="112"/>
    </row>
    <row r="184" spans="11:32" ht="19.2" x14ac:dyDescent="0.5">
      <c r="K184" s="112"/>
      <c r="L184" s="112"/>
      <c r="M184" s="112"/>
      <c r="N184" s="112"/>
      <c r="O184" s="112"/>
      <c r="P184" s="112"/>
      <c r="Q184" s="112"/>
      <c r="R184" s="112"/>
      <c r="S184" s="112"/>
      <c r="T184" s="112"/>
      <c r="U184" s="112"/>
      <c r="V184" s="112"/>
      <c r="W184" s="112"/>
      <c r="X184" s="112"/>
      <c r="Y184" s="112"/>
      <c r="Z184" s="112"/>
      <c r="AA184" s="112"/>
      <c r="AB184" s="112"/>
      <c r="AC184" s="112"/>
      <c r="AD184" s="112"/>
      <c r="AE184" s="112"/>
      <c r="AF184" s="112"/>
    </row>
    <row r="185" spans="11:32" ht="19.2" x14ac:dyDescent="0.5">
      <c r="K185" s="112"/>
      <c r="L185" s="112"/>
      <c r="M185" s="112"/>
      <c r="N185" s="112"/>
      <c r="O185" s="112"/>
      <c r="P185" s="112"/>
      <c r="Q185" s="112"/>
      <c r="R185" s="112"/>
      <c r="S185" s="112"/>
      <c r="T185" s="112"/>
      <c r="U185" s="112"/>
      <c r="V185" s="112"/>
      <c r="W185" s="112"/>
      <c r="X185" s="112"/>
      <c r="Y185" s="112"/>
      <c r="Z185" s="112"/>
      <c r="AA185" s="112"/>
      <c r="AB185" s="112"/>
      <c r="AC185" s="112"/>
      <c r="AD185" s="112"/>
      <c r="AE185" s="112"/>
      <c r="AF185" s="112"/>
    </row>
    <row r="186" spans="11:32" ht="19.2" x14ac:dyDescent="0.5">
      <c r="K186" s="112"/>
      <c r="L186" s="112"/>
      <c r="M186" s="112"/>
      <c r="N186" s="112"/>
      <c r="O186" s="112"/>
      <c r="P186" s="112"/>
      <c r="Q186" s="112"/>
      <c r="R186" s="112"/>
      <c r="S186" s="112"/>
      <c r="T186" s="112"/>
      <c r="U186" s="112"/>
      <c r="V186" s="112"/>
      <c r="W186" s="112"/>
      <c r="X186" s="112"/>
      <c r="Y186" s="112"/>
      <c r="Z186" s="112"/>
      <c r="AA186" s="112"/>
      <c r="AB186" s="112"/>
      <c r="AC186" s="112"/>
      <c r="AD186" s="112"/>
      <c r="AE186" s="112"/>
      <c r="AF186" s="112"/>
    </row>
    <row r="187" spans="11:32" ht="19.2" x14ac:dyDescent="0.5">
      <c r="K187" s="112"/>
      <c r="L187" s="112"/>
      <c r="M187" s="112"/>
      <c r="N187" s="112"/>
      <c r="O187" s="112"/>
      <c r="P187" s="112"/>
      <c r="Q187" s="112"/>
      <c r="R187" s="112"/>
      <c r="S187" s="112"/>
      <c r="T187" s="112"/>
      <c r="U187" s="112"/>
      <c r="V187" s="112"/>
      <c r="W187" s="112"/>
      <c r="X187" s="112"/>
      <c r="Y187" s="112"/>
      <c r="Z187" s="112"/>
      <c r="AA187" s="112"/>
      <c r="AB187" s="112"/>
      <c r="AC187" s="112"/>
      <c r="AD187" s="112"/>
      <c r="AE187" s="112"/>
      <c r="AF187" s="112"/>
    </row>
    <row r="188" spans="11:32" ht="19.2" x14ac:dyDescent="0.5">
      <c r="K188" s="112"/>
      <c r="L188" s="112"/>
      <c r="M188" s="112"/>
      <c r="N188" s="112"/>
      <c r="O188" s="112"/>
      <c r="P188" s="112"/>
      <c r="Q188" s="112"/>
      <c r="R188" s="112"/>
      <c r="S188" s="112"/>
      <c r="T188" s="112"/>
      <c r="U188" s="112"/>
      <c r="V188" s="112"/>
      <c r="W188" s="112"/>
      <c r="X188" s="112"/>
      <c r="Y188" s="112"/>
      <c r="Z188" s="112"/>
      <c r="AA188" s="112"/>
      <c r="AB188" s="112"/>
      <c r="AC188" s="112"/>
      <c r="AD188" s="112"/>
      <c r="AE188" s="112"/>
      <c r="AF188" s="112"/>
    </row>
    <row r="189" spans="11:32" ht="19.2" x14ac:dyDescent="0.5">
      <c r="K189" s="112"/>
      <c r="L189" s="112"/>
      <c r="M189" s="112"/>
      <c r="N189" s="112"/>
      <c r="O189" s="112"/>
      <c r="P189" s="112"/>
      <c r="Q189" s="112"/>
      <c r="R189" s="112"/>
      <c r="S189" s="112"/>
      <c r="T189" s="112"/>
      <c r="U189" s="112"/>
      <c r="V189" s="112"/>
      <c r="W189" s="112"/>
      <c r="X189" s="112"/>
      <c r="Y189" s="112"/>
      <c r="Z189" s="112"/>
      <c r="AA189" s="112"/>
      <c r="AB189" s="112"/>
      <c r="AC189" s="112"/>
      <c r="AD189" s="112"/>
      <c r="AE189" s="112"/>
      <c r="AF189" s="112"/>
    </row>
    <row r="190" spans="11:32" ht="19.2" x14ac:dyDescent="0.5">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row>
    <row r="191" spans="11:32" ht="19.2" x14ac:dyDescent="0.5">
      <c r="K191" s="112"/>
      <c r="L191" s="112"/>
      <c r="M191" s="112"/>
      <c r="N191" s="112"/>
      <c r="O191" s="112"/>
      <c r="P191" s="112"/>
      <c r="Q191" s="112"/>
      <c r="R191" s="112"/>
      <c r="S191" s="112"/>
      <c r="T191" s="112"/>
      <c r="U191" s="112"/>
      <c r="V191" s="112"/>
      <c r="W191" s="112"/>
      <c r="X191" s="112"/>
      <c r="Y191" s="112"/>
      <c r="Z191" s="112"/>
      <c r="AA191" s="112"/>
      <c r="AB191" s="112"/>
      <c r="AC191" s="112"/>
      <c r="AD191" s="112"/>
      <c r="AE191" s="112"/>
      <c r="AF191" s="112"/>
    </row>
    <row r="192" spans="11:32" ht="19.2" x14ac:dyDescent="0.5">
      <c r="K192" s="112"/>
      <c r="L192" s="112"/>
      <c r="M192" s="112"/>
      <c r="N192" s="112"/>
      <c r="O192" s="112"/>
      <c r="P192" s="112"/>
      <c r="Q192" s="112"/>
      <c r="R192" s="112"/>
      <c r="S192" s="112"/>
      <c r="T192" s="112"/>
      <c r="U192" s="112"/>
      <c r="V192" s="112"/>
      <c r="W192" s="112"/>
      <c r="X192" s="112"/>
      <c r="Y192" s="112"/>
      <c r="Z192" s="112"/>
      <c r="AA192" s="112"/>
      <c r="AB192" s="112"/>
      <c r="AC192" s="112"/>
      <c r="AD192" s="112"/>
      <c r="AE192" s="112"/>
      <c r="AF192" s="112"/>
    </row>
    <row r="193" spans="11:32" ht="19.2" x14ac:dyDescent="0.5">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row>
    <row r="194" spans="11:32" ht="19.2" x14ac:dyDescent="0.5">
      <c r="K194" s="112"/>
      <c r="L194" s="112"/>
      <c r="M194" s="112"/>
      <c r="N194" s="112"/>
      <c r="O194" s="112"/>
      <c r="P194" s="112"/>
      <c r="Q194" s="112"/>
      <c r="R194" s="112"/>
      <c r="S194" s="112"/>
      <c r="T194" s="112"/>
      <c r="U194" s="112"/>
      <c r="V194" s="112"/>
      <c r="W194" s="112"/>
      <c r="X194" s="112"/>
      <c r="Y194" s="112"/>
      <c r="Z194" s="112"/>
      <c r="AA194" s="112"/>
      <c r="AB194" s="112"/>
      <c r="AC194" s="112"/>
      <c r="AD194" s="112"/>
      <c r="AE194" s="112"/>
      <c r="AF194" s="112"/>
    </row>
    <row r="195" spans="11:32" ht="19.2" x14ac:dyDescent="0.5">
      <c r="K195" s="112"/>
      <c r="L195" s="112"/>
      <c r="M195" s="112"/>
      <c r="N195" s="112"/>
      <c r="O195" s="112"/>
      <c r="P195" s="112"/>
      <c r="Q195" s="112"/>
      <c r="R195" s="112"/>
      <c r="S195" s="112"/>
      <c r="T195" s="112"/>
      <c r="U195" s="112"/>
      <c r="V195" s="112"/>
      <c r="W195" s="112"/>
      <c r="X195" s="112"/>
      <c r="Y195" s="112"/>
      <c r="Z195" s="112"/>
      <c r="AA195" s="112"/>
      <c r="AB195" s="112"/>
      <c r="AC195" s="112"/>
      <c r="AD195" s="112"/>
      <c r="AE195" s="112"/>
      <c r="AF195" s="112"/>
    </row>
    <row r="196" spans="11:32" ht="19.2" x14ac:dyDescent="0.5">
      <c r="K196" s="112"/>
      <c r="L196" s="112"/>
      <c r="M196" s="112"/>
      <c r="N196" s="112"/>
      <c r="O196" s="112"/>
      <c r="P196" s="112"/>
      <c r="Q196" s="112"/>
      <c r="R196" s="112"/>
      <c r="S196" s="112"/>
      <c r="T196" s="112"/>
      <c r="U196" s="112"/>
      <c r="V196" s="112"/>
      <c r="W196" s="112"/>
      <c r="X196" s="112"/>
      <c r="Y196" s="112"/>
      <c r="Z196" s="112"/>
      <c r="AA196" s="112"/>
      <c r="AB196" s="112"/>
      <c r="AC196" s="112"/>
      <c r="AD196" s="112"/>
      <c r="AE196" s="112"/>
      <c r="AF196" s="112"/>
    </row>
    <row r="197" spans="11:32" ht="19.2" x14ac:dyDescent="0.5">
      <c r="K197" s="112"/>
      <c r="L197" s="112"/>
      <c r="M197" s="112"/>
      <c r="N197" s="112"/>
      <c r="O197" s="112"/>
      <c r="P197" s="112"/>
      <c r="Q197" s="112"/>
      <c r="R197" s="112"/>
      <c r="S197" s="112"/>
      <c r="T197" s="112"/>
      <c r="U197" s="112"/>
      <c r="V197" s="112"/>
      <c r="W197" s="112"/>
      <c r="X197" s="112"/>
      <c r="Y197" s="112"/>
      <c r="Z197" s="112"/>
      <c r="AA197" s="112"/>
      <c r="AB197" s="112"/>
      <c r="AC197" s="112"/>
      <c r="AD197" s="112"/>
      <c r="AE197" s="112"/>
      <c r="AF197" s="112"/>
    </row>
  </sheetData>
  <mergeCells count="14">
    <mergeCell ref="A61:A62"/>
    <mergeCell ref="A6:A13"/>
    <mergeCell ref="A28:A38"/>
    <mergeCell ref="A39:A49"/>
    <mergeCell ref="B26:B27"/>
    <mergeCell ref="A26:A27"/>
    <mergeCell ref="B18:B19"/>
    <mergeCell ref="A14:A19"/>
    <mergeCell ref="A52:A53"/>
    <mergeCell ref="A54:A55"/>
    <mergeCell ref="A56:A58"/>
    <mergeCell ref="A20:A25"/>
    <mergeCell ref="B50:B51"/>
    <mergeCell ref="A50:A51"/>
  </mergeCells>
  <phoneticPr fontId="1"/>
  <printOptions horizontalCentered="1"/>
  <pageMargins left="0.70866141732283472" right="0.70866141732283472" top="0.74803149606299213" bottom="0.74803149606299213" header="0.31496062992125984" footer="0.31496062992125984"/>
  <pageSetup paperSize="8" scale="92" orientation="landscape" horizontalDpi="4294967293" verticalDpi="0" r:id="rId1"/>
  <headerFooter>
    <oddFooter>&amp;R&amp;P/&amp;N</oddFooter>
  </headerFooter>
  <colBreaks count="3" manualBreakCount="3">
    <brk id="9" min="3" max="68" man="1"/>
    <brk id="10" min="3" max="68" man="1"/>
    <brk id="23" min="3" max="62"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3FAE-79BE-4237-B545-BA10BCE7BAE1}">
  <dimension ref="B1:B183"/>
  <sheetViews>
    <sheetView workbookViewId="0">
      <selection activeCell="B21" sqref="B21"/>
    </sheetView>
  </sheetViews>
  <sheetFormatPr defaultRowHeight="17.399999999999999" x14ac:dyDescent="0.5"/>
  <cols>
    <col min="2" max="2" width="151.54296875" customWidth="1"/>
    <col min="3" max="3" width="11.453125" customWidth="1"/>
  </cols>
  <sheetData>
    <row r="1" spans="2:2" ht="19.2" customHeight="1" x14ac:dyDescent="0.5"/>
    <row r="2" spans="2:2" ht="19.2" customHeight="1" x14ac:dyDescent="0.5">
      <c r="B2" s="25" t="s">
        <v>46</v>
      </c>
    </row>
    <row r="3" spans="2:2" ht="19.2" customHeight="1" x14ac:dyDescent="0.5">
      <c r="B3" s="20" t="s">
        <v>47</v>
      </c>
    </row>
    <row r="4" spans="2:2" ht="19.2" customHeight="1" x14ac:dyDescent="0.5">
      <c r="B4" s="20" t="s">
        <v>48</v>
      </c>
    </row>
    <row r="5" spans="2:2" ht="19.2" customHeight="1" x14ac:dyDescent="0.5">
      <c r="B5" s="20" t="s">
        <v>49</v>
      </c>
    </row>
    <row r="6" spans="2:2" ht="19.2" customHeight="1" x14ac:dyDescent="0.5">
      <c r="B6" s="20" t="s">
        <v>50</v>
      </c>
    </row>
    <row r="7" spans="2:2" ht="19.2" customHeight="1" x14ac:dyDescent="0.5">
      <c r="B7" s="20" t="s">
        <v>51</v>
      </c>
    </row>
    <row r="8" spans="2:2" ht="19.2" customHeight="1" x14ac:dyDescent="0.5">
      <c r="B8" s="20" t="s">
        <v>52</v>
      </c>
    </row>
    <row r="9" spans="2:2" ht="19.2" customHeight="1" x14ac:dyDescent="0.5">
      <c r="B9" s="20" t="s">
        <v>53</v>
      </c>
    </row>
    <row r="10" spans="2:2" ht="24.6" customHeight="1" x14ac:dyDescent="0.5">
      <c r="B10" s="20" t="s">
        <v>156</v>
      </c>
    </row>
    <row r="11" spans="2:2" ht="19.2" customHeight="1" x14ac:dyDescent="0.5">
      <c r="B11" s="20" t="s">
        <v>54</v>
      </c>
    </row>
    <row r="12" spans="2:2" ht="19.2" customHeight="1" x14ac:dyDescent="0.5">
      <c r="B12" s="20" t="s">
        <v>55</v>
      </c>
    </row>
    <row r="13" spans="2:2" ht="19.2" customHeight="1" x14ac:dyDescent="0.5">
      <c r="B13" s="20" t="s">
        <v>56</v>
      </c>
    </row>
    <row r="14" spans="2:2" ht="19.2" customHeight="1" x14ac:dyDescent="0.5">
      <c r="B14" s="20" t="s">
        <v>57</v>
      </c>
    </row>
    <row r="15" spans="2:2" ht="19.2" customHeight="1" x14ac:dyDescent="0.5">
      <c r="B15" s="20" t="s">
        <v>58</v>
      </c>
    </row>
    <row r="16" spans="2:2" ht="19.2" customHeight="1" x14ac:dyDescent="0.5">
      <c r="B16" s="20" t="s">
        <v>59</v>
      </c>
    </row>
    <row r="17" spans="2:2" ht="19.2" customHeight="1" x14ac:dyDescent="0.5">
      <c r="B17" s="20" t="s">
        <v>60</v>
      </c>
    </row>
    <row r="18" spans="2:2" ht="19.2" customHeight="1" x14ac:dyDescent="0.5">
      <c r="B18" s="20" t="s">
        <v>61</v>
      </c>
    </row>
    <row r="19" spans="2:2" ht="19.2" customHeight="1" x14ac:dyDescent="0.5">
      <c r="B19" s="20" t="s">
        <v>62</v>
      </c>
    </row>
    <row r="20" spans="2:2" ht="19.2" customHeight="1" x14ac:dyDescent="0.5">
      <c r="B20" s="20" t="s">
        <v>63</v>
      </c>
    </row>
    <row r="21" spans="2:2" ht="19.2" customHeight="1" x14ac:dyDescent="0.5">
      <c r="B21" s="20" t="s">
        <v>64</v>
      </c>
    </row>
    <row r="22" spans="2:2" ht="19.2" customHeight="1" x14ac:dyDescent="0.5">
      <c r="B22" s="20" t="s">
        <v>65</v>
      </c>
    </row>
    <row r="23" spans="2:2" ht="19.2" customHeight="1" x14ac:dyDescent="0.5">
      <c r="B23" s="20" t="s">
        <v>66</v>
      </c>
    </row>
    <row r="24" spans="2:2" ht="19.2" customHeight="1" x14ac:dyDescent="0.5">
      <c r="B24" s="20" t="s">
        <v>67</v>
      </c>
    </row>
    <row r="25" spans="2:2" ht="19.2" customHeight="1" x14ac:dyDescent="0.5">
      <c r="B25" s="20" t="s">
        <v>68</v>
      </c>
    </row>
    <row r="26" spans="2:2" ht="19.2" customHeight="1" x14ac:dyDescent="0.5">
      <c r="B26" s="20" t="s">
        <v>69</v>
      </c>
    </row>
    <row r="27" spans="2:2" ht="19.2" customHeight="1" x14ac:dyDescent="0.5">
      <c r="B27" s="20" t="s">
        <v>70</v>
      </c>
    </row>
    <row r="28" spans="2:2" ht="19.2" customHeight="1" x14ac:dyDescent="0.5">
      <c r="B28" s="20" t="s">
        <v>71</v>
      </c>
    </row>
    <row r="29" spans="2:2" ht="19.2" customHeight="1" x14ac:dyDescent="0.5">
      <c r="B29" s="20" t="s">
        <v>72</v>
      </c>
    </row>
    <row r="30" spans="2:2" ht="19.2" customHeight="1" x14ac:dyDescent="0.5">
      <c r="B30" s="20" t="s">
        <v>73</v>
      </c>
    </row>
    <row r="31" spans="2:2" ht="19.2" customHeight="1" x14ac:dyDescent="0.5">
      <c r="B31" s="20" t="s">
        <v>74</v>
      </c>
    </row>
    <row r="32" spans="2:2" ht="19.2" customHeight="1" x14ac:dyDescent="0.5">
      <c r="B32" s="20" t="s">
        <v>75</v>
      </c>
    </row>
    <row r="33" spans="2:2" ht="19.2" customHeight="1" x14ac:dyDescent="0.5">
      <c r="B33" s="20" t="s">
        <v>76</v>
      </c>
    </row>
    <row r="34" spans="2:2" ht="19.2" customHeight="1" x14ac:dyDescent="0.5">
      <c r="B34" s="20" t="s">
        <v>77</v>
      </c>
    </row>
    <row r="35" spans="2:2" ht="19.2" customHeight="1" x14ac:dyDescent="0.5">
      <c r="B35" s="20" t="s">
        <v>78</v>
      </c>
    </row>
    <row r="36" spans="2:2" ht="19.2" customHeight="1" x14ac:dyDescent="0.5">
      <c r="B36" s="20" t="s">
        <v>79</v>
      </c>
    </row>
    <row r="37" spans="2:2" ht="19.2" customHeight="1" x14ac:dyDescent="0.5">
      <c r="B37" s="20" t="s">
        <v>80</v>
      </c>
    </row>
    <row r="38" spans="2:2" ht="19.2" customHeight="1" x14ac:dyDescent="0.5">
      <c r="B38" s="20" t="s">
        <v>81</v>
      </c>
    </row>
    <row r="39" spans="2:2" ht="19.2" customHeight="1" x14ac:dyDescent="0.5">
      <c r="B39" s="20" t="s">
        <v>82</v>
      </c>
    </row>
    <row r="40" spans="2:2" ht="19.2" customHeight="1" x14ac:dyDescent="0.5">
      <c r="B40" s="20" t="s">
        <v>83</v>
      </c>
    </row>
    <row r="41" spans="2:2" ht="19.2" customHeight="1" x14ac:dyDescent="0.5">
      <c r="B41" s="20" t="s">
        <v>84</v>
      </c>
    </row>
    <row r="42" spans="2:2" ht="19.2" customHeight="1" x14ac:dyDescent="0.5">
      <c r="B42" s="20" t="s">
        <v>85</v>
      </c>
    </row>
    <row r="43" spans="2:2" ht="19.2" customHeight="1" x14ac:dyDescent="0.5">
      <c r="B43" s="20" t="s">
        <v>86</v>
      </c>
    </row>
    <row r="44" spans="2:2" ht="19.2" customHeight="1" x14ac:dyDescent="0.5">
      <c r="B44" s="20" t="s">
        <v>87</v>
      </c>
    </row>
    <row r="45" spans="2:2" ht="19.2" customHeight="1" x14ac:dyDescent="0.5">
      <c r="B45" s="20" t="s">
        <v>88</v>
      </c>
    </row>
    <row r="46" spans="2:2" ht="19.2" customHeight="1" x14ac:dyDescent="0.5">
      <c r="B46" s="20" t="s">
        <v>89</v>
      </c>
    </row>
    <row r="47" spans="2:2" ht="19.2" customHeight="1" x14ac:dyDescent="0.5">
      <c r="B47" s="20" t="s">
        <v>90</v>
      </c>
    </row>
    <row r="48" spans="2:2" ht="19.2" customHeight="1" x14ac:dyDescent="0.5">
      <c r="B48" s="20" t="s">
        <v>91</v>
      </c>
    </row>
    <row r="49" spans="2:2" ht="19.2" customHeight="1" x14ac:dyDescent="0.5">
      <c r="B49" s="20" t="s">
        <v>92</v>
      </c>
    </row>
    <row r="50" spans="2:2" ht="19.2" customHeight="1" x14ac:dyDescent="0.5">
      <c r="B50" s="20" t="s">
        <v>93</v>
      </c>
    </row>
    <row r="51" spans="2:2" ht="19.2" customHeight="1" x14ac:dyDescent="0.5">
      <c r="B51" s="20" t="s">
        <v>94</v>
      </c>
    </row>
    <row r="52" spans="2:2" ht="19.2" customHeight="1" x14ac:dyDescent="0.5">
      <c r="B52" s="20" t="s">
        <v>95</v>
      </c>
    </row>
    <row r="53" spans="2:2" ht="19.2" customHeight="1" x14ac:dyDescent="0.5">
      <c r="B53" s="20" t="s">
        <v>96</v>
      </c>
    </row>
    <row r="54" spans="2:2" ht="19.2" customHeight="1" x14ac:dyDescent="0.5">
      <c r="B54" s="20" t="s">
        <v>97</v>
      </c>
    </row>
    <row r="55" spans="2:2" ht="19.2" customHeight="1" x14ac:dyDescent="0.5">
      <c r="B55" s="20" t="s">
        <v>98</v>
      </c>
    </row>
    <row r="56" spans="2:2" ht="19.2" customHeight="1" x14ac:dyDescent="0.5">
      <c r="B56" s="20" t="s">
        <v>99</v>
      </c>
    </row>
    <row r="57" spans="2:2" ht="19.2" customHeight="1" x14ac:dyDescent="0.5">
      <c r="B57" s="20" t="s">
        <v>100</v>
      </c>
    </row>
    <row r="58" spans="2:2" ht="19.2" customHeight="1" x14ac:dyDescent="0.5">
      <c r="B58" s="20" t="s">
        <v>101</v>
      </c>
    </row>
    <row r="59" spans="2:2" x14ac:dyDescent="0.5">
      <c r="B59" s="24"/>
    </row>
    <row r="60" spans="2:2" x14ac:dyDescent="0.5">
      <c r="B60" s="24"/>
    </row>
    <row r="61" spans="2:2" x14ac:dyDescent="0.5">
      <c r="B61" s="24"/>
    </row>
    <row r="62" spans="2:2" x14ac:dyDescent="0.5">
      <c r="B62" s="24"/>
    </row>
    <row r="63" spans="2:2" x14ac:dyDescent="0.5">
      <c r="B63" s="24"/>
    </row>
    <row r="64" spans="2:2" x14ac:dyDescent="0.5">
      <c r="B64" s="24"/>
    </row>
    <row r="65" spans="2:2" x14ac:dyDescent="0.5">
      <c r="B65" s="24"/>
    </row>
    <row r="66" spans="2:2" x14ac:dyDescent="0.5">
      <c r="B66" s="24"/>
    </row>
    <row r="67" spans="2:2" x14ac:dyDescent="0.5">
      <c r="B67" s="24"/>
    </row>
    <row r="68" spans="2:2" x14ac:dyDescent="0.5">
      <c r="B68" s="24"/>
    </row>
    <row r="69" spans="2:2" x14ac:dyDescent="0.5">
      <c r="B69" s="24"/>
    </row>
    <row r="70" spans="2:2" x14ac:dyDescent="0.5">
      <c r="B70" s="24"/>
    </row>
    <row r="71" spans="2:2" x14ac:dyDescent="0.5">
      <c r="B71" s="24"/>
    </row>
    <row r="72" spans="2:2" x14ac:dyDescent="0.5">
      <c r="B72" s="24"/>
    </row>
    <row r="73" spans="2:2" x14ac:dyDescent="0.5">
      <c r="B73" s="24"/>
    </row>
    <row r="74" spans="2:2" x14ac:dyDescent="0.5">
      <c r="B74" s="24"/>
    </row>
    <row r="75" spans="2:2" x14ac:dyDescent="0.5">
      <c r="B75" s="24"/>
    </row>
    <row r="76" spans="2:2" x14ac:dyDescent="0.5">
      <c r="B76" s="24"/>
    </row>
    <row r="77" spans="2:2" x14ac:dyDescent="0.5">
      <c r="B77" s="24"/>
    </row>
    <row r="78" spans="2:2" x14ac:dyDescent="0.5">
      <c r="B78" s="24"/>
    </row>
    <row r="79" spans="2:2" x14ac:dyDescent="0.5">
      <c r="B79" s="24"/>
    </row>
    <row r="80" spans="2:2" x14ac:dyDescent="0.5">
      <c r="B80" s="24"/>
    </row>
    <row r="81" spans="2:2" x14ac:dyDescent="0.5">
      <c r="B81" s="24"/>
    </row>
    <row r="82" spans="2:2" x14ac:dyDescent="0.5">
      <c r="B82" s="24"/>
    </row>
    <row r="83" spans="2:2" x14ac:dyDescent="0.5">
      <c r="B83" s="24"/>
    </row>
    <row r="84" spans="2:2" x14ac:dyDescent="0.5">
      <c r="B84" s="24"/>
    </row>
    <row r="85" spans="2:2" x14ac:dyDescent="0.5">
      <c r="B85" s="24"/>
    </row>
    <row r="86" spans="2:2" x14ac:dyDescent="0.5">
      <c r="B86" s="24"/>
    </row>
    <row r="87" spans="2:2" x14ac:dyDescent="0.5">
      <c r="B87" s="24"/>
    </row>
    <row r="88" spans="2:2" x14ac:dyDescent="0.5">
      <c r="B88" s="24"/>
    </row>
    <row r="89" spans="2:2" x14ac:dyDescent="0.5">
      <c r="B89" s="24"/>
    </row>
    <row r="90" spans="2:2" x14ac:dyDescent="0.5">
      <c r="B90" s="24"/>
    </row>
    <row r="91" spans="2:2" x14ac:dyDescent="0.5">
      <c r="B91" s="24"/>
    </row>
    <row r="92" spans="2:2" x14ac:dyDescent="0.5">
      <c r="B92" s="24"/>
    </row>
    <row r="93" spans="2:2" x14ac:dyDescent="0.5">
      <c r="B93" s="24"/>
    </row>
    <row r="94" spans="2:2" x14ac:dyDescent="0.5">
      <c r="B94" s="24"/>
    </row>
    <row r="95" spans="2:2" x14ac:dyDescent="0.5">
      <c r="B95" s="24"/>
    </row>
    <row r="96" spans="2:2" x14ac:dyDescent="0.5">
      <c r="B96" s="24"/>
    </row>
    <row r="97" spans="2:2" x14ac:dyDescent="0.5">
      <c r="B97" s="24"/>
    </row>
    <row r="98" spans="2:2" x14ac:dyDescent="0.5">
      <c r="B98" s="24"/>
    </row>
    <row r="99" spans="2:2" x14ac:dyDescent="0.5">
      <c r="B99" s="24"/>
    </row>
    <row r="100" spans="2:2" x14ac:dyDescent="0.5">
      <c r="B100" s="24"/>
    </row>
    <row r="101" spans="2:2" x14ac:dyDescent="0.5">
      <c r="B101" s="24"/>
    </row>
    <row r="102" spans="2:2" x14ac:dyDescent="0.5">
      <c r="B102" s="24"/>
    </row>
    <row r="103" spans="2:2" x14ac:dyDescent="0.5">
      <c r="B103" s="24"/>
    </row>
    <row r="104" spans="2:2" x14ac:dyDescent="0.5">
      <c r="B104" s="24"/>
    </row>
    <row r="105" spans="2:2" x14ac:dyDescent="0.5">
      <c r="B105" s="24"/>
    </row>
    <row r="106" spans="2:2" x14ac:dyDescent="0.5">
      <c r="B106" s="24"/>
    </row>
    <row r="107" spans="2:2" x14ac:dyDescent="0.5">
      <c r="B107" s="24"/>
    </row>
    <row r="108" spans="2:2" x14ac:dyDescent="0.5">
      <c r="B108" s="24"/>
    </row>
    <row r="109" spans="2:2" x14ac:dyDescent="0.5">
      <c r="B109" s="24"/>
    </row>
    <row r="110" spans="2:2" x14ac:dyDescent="0.5">
      <c r="B110" s="24"/>
    </row>
    <row r="111" spans="2:2" x14ac:dyDescent="0.5">
      <c r="B111" s="24"/>
    </row>
    <row r="112" spans="2:2" x14ac:dyDescent="0.5">
      <c r="B112" s="24"/>
    </row>
    <row r="113" spans="2:2" x14ac:dyDescent="0.5">
      <c r="B113" s="24"/>
    </row>
    <row r="114" spans="2:2" x14ac:dyDescent="0.5">
      <c r="B114" s="24"/>
    </row>
    <row r="115" spans="2:2" x14ac:dyDescent="0.5">
      <c r="B115" s="24"/>
    </row>
    <row r="116" spans="2:2" x14ac:dyDescent="0.5">
      <c r="B116" s="24"/>
    </row>
    <row r="117" spans="2:2" x14ac:dyDescent="0.5">
      <c r="B117" s="24"/>
    </row>
    <row r="118" spans="2:2" x14ac:dyDescent="0.5">
      <c r="B118" s="24"/>
    </row>
    <row r="119" spans="2:2" x14ac:dyDescent="0.5">
      <c r="B119" s="24"/>
    </row>
    <row r="120" spans="2:2" x14ac:dyDescent="0.5">
      <c r="B120" s="24"/>
    </row>
    <row r="121" spans="2:2" x14ac:dyDescent="0.5">
      <c r="B121" s="24"/>
    </row>
    <row r="122" spans="2:2" x14ac:dyDescent="0.5">
      <c r="B122" s="24"/>
    </row>
    <row r="123" spans="2:2" x14ac:dyDescent="0.5">
      <c r="B123" s="24"/>
    </row>
    <row r="124" spans="2:2" x14ac:dyDescent="0.5">
      <c r="B124" s="24"/>
    </row>
    <row r="125" spans="2:2" x14ac:dyDescent="0.5">
      <c r="B125" s="24"/>
    </row>
    <row r="126" spans="2:2" x14ac:dyDescent="0.5">
      <c r="B126" s="24"/>
    </row>
    <row r="127" spans="2:2" x14ac:dyDescent="0.5">
      <c r="B127" s="24"/>
    </row>
    <row r="128" spans="2:2" x14ac:dyDescent="0.5">
      <c r="B128" s="24"/>
    </row>
    <row r="129" spans="2:2" x14ac:dyDescent="0.5">
      <c r="B129" s="24"/>
    </row>
    <row r="130" spans="2:2" x14ac:dyDescent="0.5">
      <c r="B130" s="24"/>
    </row>
    <row r="131" spans="2:2" x14ac:dyDescent="0.5">
      <c r="B131" s="24"/>
    </row>
    <row r="132" spans="2:2" x14ac:dyDescent="0.5">
      <c r="B132" s="24"/>
    </row>
    <row r="133" spans="2:2" x14ac:dyDescent="0.5">
      <c r="B133" s="24"/>
    </row>
    <row r="134" spans="2:2" x14ac:dyDescent="0.5">
      <c r="B134" s="24"/>
    </row>
    <row r="135" spans="2:2" x14ac:dyDescent="0.5">
      <c r="B135" s="24"/>
    </row>
    <row r="136" spans="2:2" x14ac:dyDescent="0.5">
      <c r="B136" s="24"/>
    </row>
    <row r="137" spans="2:2" x14ac:dyDescent="0.5">
      <c r="B137" s="24"/>
    </row>
    <row r="138" spans="2:2" x14ac:dyDescent="0.5">
      <c r="B138" s="24"/>
    </row>
    <row r="139" spans="2:2" x14ac:dyDescent="0.5">
      <c r="B139" s="24"/>
    </row>
    <row r="140" spans="2:2" x14ac:dyDescent="0.5">
      <c r="B140" s="24"/>
    </row>
    <row r="141" spans="2:2" x14ac:dyDescent="0.5">
      <c r="B141" s="24"/>
    </row>
    <row r="142" spans="2:2" x14ac:dyDescent="0.5">
      <c r="B142" s="24"/>
    </row>
    <row r="143" spans="2:2" x14ac:dyDescent="0.5">
      <c r="B143" s="24"/>
    </row>
    <row r="144" spans="2:2" x14ac:dyDescent="0.5">
      <c r="B144" s="24"/>
    </row>
    <row r="145" spans="2:2" x14ac:dyDescent="0.5">
      <c r="B145" s="24"/>
    </row>
    <row r="146" spans="2:2" x14ac:dyDescent="0.5">
      <c r="B146" s="24"/>
    </row>
    <row r="147" spans="2:2" x14ac:dyDescent="0.5">
      <c r="B147" s="24"/>
    </row>
    <row r="148" spans="2:2" x14ac:dyDescent="0.5">
      <c r="B148" s="24"/>
    </row>
    <row r="149" spans="2:2" x14ac:dyDescent="0.5">
      <c r="B149" s="24"/>
    </row>
    <row r="150" spans="2:2" x14ac:dyDescent="0.5">
      <c r="B150" s="24"/>
    </row>
    <row r="151" spans="2:2" x14ac:dyDescent="0.5">
      <c r="B151" s="24"/>
    </row>
    <row r="152" spans="2:2" x14ac:dyDescent="0.5">
      <c r="B152" s="24"/>
    </row>
    <row r="153" spans="2:2" x14ac:dyDescent="0.5">
      <c r="B153" s="24"/>
    </row>
    <row r="154" spans="2:2" x14ac:dyDescent="0.5">
      <c r="B154" s="24"/>
    </row>
    <row r="155" spans="2:2" x14ac:dyDescent="0.5">
      <c r="B155" s="24"/>
    </row>
    <row r="156" spans="2:2" x14ac:dyDescent="0.5">
      <c r="B156" s="24"/>
    </row>
    <row r="157" spans="2:2" x14ac:dyDescent="0.5">
      <c r="B157" s="24"/>
    </row>
    <row r="158" spans="2:2" x14ac:dyDescent="0.5">
      <c r="B158" s="24"/>
    </row>
    <row r="159" spans="2:2" x14ac:dyDescent="0.5">
      <c r="B159" s="24"/>
    </row>
    <row r="160" spans="2:2" x14ac:dyDescent="0.5">
      <c r="B160" s="24"/>
    </row>
    <row r="161" spans="2:2" x14ac:dyDescent="0.5">
      <c r="B161" s="24"/>
    </row>
    <row r="162" spans="2:2" x14ac:dyDescent="0.5">
      <c r="B162" s="24"/>
    </row>
    <row r="163" spans="2:2" x14ac:dyDescent="0.5">
      <c r="B163" s="24"/>
    </row>
    <row r="164" spans="2:2" x14ac:dyDescent="0.5">
      <c r="B164" s="24"/>
    </row>
    <row r="165" spans="2:2" x14ac:dyDescent="0.5">
      <c r="B165" s="24"/>
    </row>
    <row r="166" spans="2:2" x14ac:dyDescent="0.5">
      <c r="B166" s="24"/>
    </row>
    <row r="167" spans="2:2" x14ac:dyDescent="0.5">
      <c r="B167" s="24"/>
    </row>
    <row r="168" spans="2:2" x14ac:dyDescent="0.5">
      <c r="B168" s="24"/>
    </row>
    <row r="169" spans="2:2" x14ac:dyDescent="0.5">
      <c r="B169" s="24"/>
    </row>
    <row r="170" spans="2:2" x14ac:dyDescent="0.5">
      <c r="B170" s="24"/>
    </row>
    <row r="171" spans="2:2" x14ac:dyDescent="0.5">
      <c r="B171" s="24"/>
    </row>
    <row r="172" spans="2:2" x14ac:dyDescent="0.5">
      <c r="B172" s="24"/>
    </row>
    <row r="173" spans="2:2" x14ac:dyDescent="0.5">
      <c r="B173" s="24"/>
    </row>
    <row r="174" spans="2:2" x14ac:dyDescent="0.5">
      <c r="B174" s="24"/>
    </row>
    <row r="175" spans="2:2" x14ac:dyDescent="0.5">
      <c r="B175" s="24"/>
    </row>
    <row r="176" spans="2:2" x14ac:dyDescent="0.5">
      <c r="B176" s="24"/>
    </row>
    <row r="177" spans="2:2" x14ac:dyDescent="0.5">
      <c r="B177" s="24"/>
    </row>
    <row r="178" spans="2:2" x14ac:dyDescent="0.5">
      <c r="B178" s="24"/>
    </row>
    <row r="179" spans="2:2" x14ac:dyDescent="0.5">
      <c r="B179" s="24"/>
    </row>
    <row r="180" spans="2:2" x14ac:dyDescent="0.5">
      <c r="B180" s="24"/>
    </row>
    <row r="181" spans="2:2" x14ac:dyDescent="0.5">
      <c r="B181" s="24"/>
    </row>
    <row r="182" spans="2:2" x14ac:dyDescent="0.5">
      <c r="B182" s="24"/>
    </row>
    <row r="183" spans="2:2" x14ac:dyDescent="0.5">
      <c r="B183" s="24"/>
    </row>
  </sheetData>
  <phoneticPr fontId="1"/>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1FA3B-A6D2-4065-97D0-E52F1C55D2D3}">
  <dimension ref="B2:B133"/>
  <sheetViews>
    <sheetView topLeftCell="A66" workbookViewId="0">
      <selection activeCell="B82" sqref="B82"/>
    </sheetView>
  </sheetViews>
  <sheetFormatPr defaultRowHeight="17.399999999999999" x14ac:dyDescent="0.5"/>
  <sheetData>
    <row r="2" spans="2:2" ht="21.6" x14ac:dyDescent="0.5">
      <c r="B2" s="21" t="s">
        <v>158</v>
      </c>
    </row>
    <row r="3" spans="2:2" ht="21.6" x14ac:dyDescent="0.5">
      <c r="B3" s="19" t="s">
        <v>159</v>
      </c>
    </row>
    <row r="4" spans="2:2" ht="21.6" x14ac:dyDescent="0.5">
      <c r="B4" s="19" t="s">
        <v>160</v>
      </c>
    </row>
    <row r="5" spans="2:2" ht="21.6" x14ac:dyDescent="0.5">
      <c r="B5" s="19" t="s">
        <v>161</v>
      </c>
    </row>
    <row r="6" spans="2:2" ht="21.6" x14ac:dyDescent="0.5">
      <c r="B6" s="19" t="s">
        <v>162</v>
      </c>
    </row>
    <row r="7" spans="2:2" ht="21.6" x14ac:dyDescent="0.5">
      <c r="B7" s="19" t="s">
        <v>163</v>
      </c>
    </row>
    <row r="8" spans="2:2" ht="21.6" x14ac:dyDescent="0.5">
      <c r="B8" s="19" t="s">
        <v>164</v>
      </c>
    </row>
    <row r="9" spans="2:2" ht="21.6" x14ac:dyDescent="0.5">
      <c r="B9" s="19" t="s">
        <v>165</v>
      </c>
    </row>
    <row r="10" spans="2:2" ht="21.6" x14ac:dyDescent="0.5">
      <c r="B10" s="19" t="s">
        <v>166</v>
      </c>
    </row>
    <row r="11" spans="2:2" ht="21.6" x14ac:dyDescent="0.5">
      <c r="B11" s="19" t="s">
        <v>167</v>
      </c>
    </row>
    <row r="12" spans="2:2" ht="21.6" x14ac:dyDescent="0.5">
      <c r="B12" s="22" t="s">
        <v>168</v>
      </c>
    </row>
    <row r="13" spans="2:2" ht="21.6" x14ac:dyDescent="0.5">
      <c r="B13" s="23" t="s">
        <v>169</v>
      </c>
    </row>
    <row r="14" spans="2:2" ht="21.6" x14ac:dyDescent="0.5">
      <c r="B14" s="19" t="s">
        <v>170</v>
      </c>
    </row>
    <row r="15" spans="2:2" ht="21.6" x14ac:dyDescent="0.5">
      <c r="B15" s="19" t="s">
        <v>171</v>
      </c>
    </row>
    <row r="16" spans="2:2" ht="21.6" x14ac:dyDescent="0.5">
      <c r="B16" s="19" t="s">
        <v>172</v>
      </c>
    </row>
    <row r="17" spans="2:2" ht="21.6" x14ac:dyDescent="0.5">
      <c r="B17" s="19" t="s">
        <v>163</v>
      </c>
    </row>
    <row r="18" spans="2:2" ht="21.6" x14ac:dyDescent="0.5">
      <c r="B18" s="19" t="s">
        <v>173</v>
      </c>
    </row>
    <row r="19" spans="2:2" ht="21.6" x14ac:dyDescent="0.5">
      <c r="B19" s="19" t="s">
        <v>174</v>
      </c>
    </row>
    <row r="20" spans="2:2" ht="21.6" x14ac:dyDescent="0.5">
      <c r="B20" s="22" t="s">
        <v>175</v>
      </c>
    </row>
    <row r="21" spans="2:2" ht="21.6" x14ac:dyDescent="0.5">
      <c r="B21" s="23" t="s">
        <v>176</v>
      </c>
    </row>
    <row r="22" spans="2:2" ht="21.6" x14ac:dyDescent="0.5">
      <c r="B22" s="19" t="s">
        <v>177</v>
      </c>
    </row>
    <row r="23" spans="2:2" ht="21.6" x14ac:dyDescent="0.5">
      <c r="B23" s="19" t="s">
        <v>178</v>
      </c>
    </row>
    <row r="24" spans="2:2" ht="21.6" x14ac:dyDescent="0.5">
      <c r="B24" s="22" t="s">
        <v>179</v>
      </c>
    </row>
    <row r="25" spans="2:2" ht="21.6" x14ac:dyDescent="0.5">
      <c r="B25" s="23" t="s">
        <v>180</v>
      </c>
    </row>
    <row r="26" spans="2:2" ht="21.6" x14ac:dyDescent="0.5">
      <c r="B26" s="19" t="s">
        <v>181</v>
      </c>
    </row>
    <row r="27" spans="2:2" ht="21.6" x14ac:dyDescent="0.5">
      <c r="B27" s="19" t="s">
        <v>182</v>
      </c>
    </row>
    <row r="28" spans="2:2" ht="21.6" x14ac:dyDescent="0.5">
      <c r="B28" s="19" t="s">
        <v>183</v>
      </c>
    </row>
    <row r="29" spans="2:2" ht="21.6" x14ac:dyDescent="0.5">
      <c r="B29" s="19" t="s">
        <v>184</v>
      </c>
    </row>
    <row r="30" spans="2:2" ht="21.6" x14ac:dyDescent="0.5">
      <c r="B30" s="19" t="s">
        <v>185</v>
      </c>
    </row>
    <row r="31" spans="2:2" ht="21.6" x14ac:dyDescent="0.5">
      <c r="B31" s="19" t="s">
        <v>186</v>
      </c>
    </row>
    <row r="32" spans="2:2" ht="21.6" x14ac:dyDescent="0.5">
      <c r="B32" s="19" t="s">
        <v>187</v>
      </c>
    </row>
    <row r="33" spans="2:2" ht="21.6" x14ac:dyDescent="0.5">
      <c r="B33" s="19" t="s">
        <v>188</v>
      </c>
    </row>
    <row r="34" spans="2:2" ht="21.6" x14ac:dyDescent="0.5">
      <c r="B34" s="19" t="s">
        <v>189</v>
      </c>
    </row>
    <row r="35" spans="2:2" ht="21.6" x14ac:dyDescent="0.5">
      <c r="B35" s="19" t="s">
        <v>190</v>
      </c>
    </row>
    <row r="36" spans="2:2" ht="21.6" x14ac:dyDescent="0.5">
      <c r="B36" s="19" t="s">
        <v>191</v>
      </c>
    </row>
    <row r="37" spans="2:2" ht="21.6" x14ac:dyDescent="0.5">
      <c r="B37" s="19" t="s">
        <v>192</v>
      </c>
    </row>
    <row r="38" spans="2:2" ht="21.6" x14ac:dyDescent="0.5">
      <c r="B38" s="19" t="s">
        <v>193</v>
      </c>
    </row>
    <row r="39" spans="2:2" ht="21.6" x14ac:dyDescent="0.5">
      <c r="B39" s="19" t="s">
        <v>194</v>
      </c>
    </row>
    <row r="40" spans="2:2" ht="21.6" x14ac:dyDescent="0.5">
      <c r="B40" s="19" t="s">
        <v>195</v>
      </c>
    </row>
    <row r="41" spans="2:2" ht="21.6" x14ac:dyDescent="0.5">
      <c r="B41" s="19" t="s">
        <v>196</v>
      </c>
    </row>
    <row r="42" spans="2:2" ht="21.6" x14ac:dyDescent="0.5">
      <c r="B42" s="19" t="s">
        <v>197</v>
      </c>
    </row>
    <row r="43" spans="2:2" ht="21.6" x14ac:dyDescent="0.5">
      <c r="B43" s="19" t="s">
        <v>198</v>
      </c>
    </row>
    <row r="44" spans="2:2" ht="21.6" x14ac:dyDescent="0.5">
      <c r="B44" s="19" t="s">
        <v>199</v>
      </c>
    </row>
    <row r="45" spans="2:2" ht="21.6" x14ac:dyDescent="0.5">
      <c r="B45" s="19" t="s">
        <v>200</v>
      </c>
    </row>
    <row r="46" spans="2:2" ht="21.6" x14ac:dyDescent="0.5">
      <c r="B46" s="19" t="s">
        <v>201</v>
      </c>
    </row>
    <row r="47" spans="2:2" ht="21.6" x14ac:dyDescent="0.5">
      <c r="B47" s="19" t="s">
        <v>202</v>
      </c>
    </row>
    <row r="48" spans="2:2" ht="21.6" x14ac:dyDescent="0.5">
      <c r="B48" s="19" t="s">
        <v>203</v>
      </c>
    </row>
    <row r="49" spans="2:2" ht="21.6" x14ac:dyDescent="0.5">
      <c r="B49" s="19" t="s">
        <v>204</v>
      </c>
    </row>
    <row r="50" spans="2:2" ht="21.6" x14ac:dyDescent="0.5">
      <c r="B50" s="19" t="s">
        <v>205</v>
      </c>
    </row>
    <row r="51" spans="2:2" ht="21.6" x14ac:dyDescent="0.5">
      <c r="B51" s="19" t="s">
        <v>206</v>
      </c>
    </row>
    <row r="52" spans="2:2" ht="21.6" x14ac:dyDescent="0.5">
      <c r="B52" s="19" t="s">
        <v>207</v>
      </c>
    </row>
    <row r="53" spans="2:2" ht="21.6" x14ac:dyDescent="0.5">
      <c r="B53" s="19" t="s">
        <v>208</v>
      </c>
    </row>
    <row r="54" spans="2:2" ht="21.6" x14ac:dyDescent="0.5">
      <c r="B54" s="19" t="s">
        <v>209</v>
      </c>
    </row>
    <row r="55" spans="2:2" ht="21.6" x14ac:dyDescent="0.5">
      <c r="B55" s="19" t="s">
        <v>210</v>
      </c>
    </row>
    <row r="56" spans="2:2" ht="21.6" x14ac:dyDescent="0.5">
      <c r="B56" s="19" t="s">
        <v>211</v>
      </c>
    </row>
    <row r="57" spans="2:2" ht="21.6" x14ac:dyDescent="0.5">
      <c r="B57" s="19" t="s">
        <v>212</v>
      </c>
    </row>
    <row r="58" spans="2:2" ht="21.6" x14ac:dyDescent="0.5">
      <c r="B58" s="19" t="s">
        <v>213</v>
      </c>
    </row>
    <row r="59" spans="2:2" ht="21.6" x14ac:dyDescent="0.5">
      <c r="B59" s="19" t="s">
        <v>214</v>
      </c>
    </row>
    <row r="60" spans="2:2" ht="21.6" x14ac:dyDescent="0.5">
      <c r="B60" s="19" t="s">
        <v>215</v>
      </c>
    </row>
    <row r="61" spans="2:2" ht="21.6" x14ac:dyDescent="0.5">
      <c r="B61" s="19" t="s">
        <v>216</v>
      </c>
    </row>
    <row r="62" spans="2:2" ht="21.6" x14ac:dyDescent="0.5">
      <c r="B62" s="19" t="s">
        <v>217</v>
      </c>
    </row>
    <row r="63" spans="2:2" ht="21.6" x14ac:dyDescent="0.5">
      <c r="B63" s="19" t="s">
        <v>218</v>
      </c>
    </row>
    <row r="64" spans="2:2" ht="21.6" x14ac:dyDescent="0.5">
      <c r="B64" s="19" t="s">
        <v>219</v>
      </c>
    </row>
    <row r="65" spans="2:2" ht="21.6" x14ac:dyDescent="0.5">
      <c r="B65" s="19" t="s">
        <v>220</v>
      </c>
    </row>
    <row r="66" spans="2:2" ht="21.6" x14ac:dyDescent="0.5">
      <c r="B66" s="19" t="s">
        <v>221</v>
      </c>
    </row>
    <row r="67" spans="2:2" ht="21.6" x14ac:dyDescent="0.5">
      <c r="B67" s="19" t="s">
        <v>222</v>
      </c>
    </row>
    <row r="68" spans="2:2" ht="21.6" x14ac:dyDescent="0.5">
      <c r="B68" s="19" t="s">
        <v>223</v>
      </c>
    </row>
    <row r="69" spans="2:2" ht="21.6" x14ac:dyDescent="0.5">
      <c r="B69" s="19" t="s">
        <v>224</v>
      </c>
    </row>
    <row r="70" spans="2:2" ht="21.6" x14ac:dyDescent="0.5">
      <c r="B70" s="19" t="s">
        <v>225</v>
      </c>
    </row>
    <row r="71" spans="2:2" ht="21.6" x14ac:dyDescent="0.5">
      <c r="B71" s="19" t="s">
        <v>226</v>
      </c>
    </row>
    <row r="72" spans="2:2" ht="21.6" x14ac:dyDescent="0.5">
      <c r="B72" s="19" t="s">
        <v>227</v>
      </c>
    </row>
    <row r="73" spans="2:2" ht="21.6" x14ac:dyDescent="0.5">
      <c r="B73" s="19" t="s">
        <v>228</v>
      </c>
    </row>
    <row r="74" spans="2:2" ht="21.6" x14ac:dyDescent="0.5">
      <c r="B74" s="19" t="s">
        <v>229</v>
      </c>
    </row>
    <row r="75" spans="2:2" ht="21.6" x14ac:dyDescent="0.5">
      <c r="B75" s="19" t="s">
        <v>230</v>
      </c>
    </row>
    <row r="76" spans="2:2" ht="21.6" x14ac:dyDescent="0.5">
      <c r="B76" s="19" t="s">
        <v>231</v>
      </c>
    </row>
    <row r="77" spans="2:2" ht="21.6" x14ac:dyDescent="0.5">
      <c r="B77" s="19" t="s">
        <v>232</v>
      </c>
    </row>
    <row r="78" spans="2:2" ht="21.6" x14ac:dyDescent="0.5">
      <c r="B78" s="19" t="s">
        <v>233</v>
      </c>
    </row>
    <row r="79" spans="2:2" ht="21.6" x14ac:dyDescent="0.5">
      <c r="B79" s="19" t="s">
        <v>234</v>
      </c>
    </row>
    <row r="80" spans="2:2" ht="21.6" x14ac:dyDescent="0.5">
      <c r="B80" s="19" t="s">
        <v>235</v>
      </c>
    </row>
    <row r="81" spans="2:2" ht="21.6" x14ac:dyDescent="0.5">
      <c r="B81" s="19" t="s">
        <v>236</v>
      </c>
    </row>
    <row r="82" spans="2:2" ht="21.6" x14ac:dyDescent="0.5">
      <c r="B82" s="22" t="s">
        <v>237</v>
      </c>
    </row>
    <row r="83" spans="2:2" ht="21.6" x14ac:dyDescent="0.5">
      <c r="B83" s="23" t="s">
        <v>238</v>
      </c>
    </row>
    <row r="84" spans="2:2" ht="21.6" x14ac:dyDescent="0.5">
      <c r="B84" s="19" t="s">
        <v>239</v>
      </c>
    </row>
    <row r="85" spans="2:2" ht="21.6" x14ac:dyDescent="0.5">
      <c r="B85" s="19" t="s">
        <v>240</v>
      </c>
    </row>
    <row r="86" spans="2:2" ht="21.6" x14ac:dyDescent="0.5">
      <c r="B86" s="19" t="s">
        <v>241</v>
      </c>
    </row>
    <row r="87" spans="2:2" ht="21.6" x14ac:dyDescent="0.5">
      <c r="B87" s="19" t="s">
        <v>242</v>
      </c>
    </row>
    <row r="88" spans="2:2" ht="21.6" x14ac:dyDescent="0.5">
      <c r="B88" s="19" t="s">
        <v>243</v>
      </c>
    </row>
    <row r="89" spans="2:2" ht="21.6" x14ac:dyDescent="0.5">
      <c r="B89" s="19" t="s">
        <v>244</v>
      </c>
    </row>
    <row r="90" spans="2:2" ht="21.6" x14ac:dyDescent="0.5">
      <c r="B90" s="19" t="s">
        <v>245</v>
      </c>
    </row>
    <row r="91" spans="2:2" ht="21.6" x14ac:dyDescent="0.5">
      <c r="B91" s="19" t="s">
        <v>246</v>
      </c>
    </row>
    <row r="92" spans="2:2" ht="21.6" x14ac:dyDescent="0.5">
      <c r="B92" s="19" t="s">
        <v>247</v>
      </c>
    </row>
    <row r="93" spans="2:2" ht="21.6" x14ac:dyDescent="0.5">
      <c r="B93" s="19" t="s">
        <v>248</v>
      </c>
    </row>
    <row r="94" spans="2:2" ht="21.6" x14ac:dyDescent="0.5">
      <c r="B94" s="19" t="s">
        <v>249</v>
      </c>
    </row>
    <row r="95" spans="2:2" ht="21.6" x14ac:dyDescent="0.5">
      <c r="B95" s="19" t="s">
        <v>250</v>
      </c>
    </row>
    <row r="96" spans="2:2" ht="21.6" x14ac:dyDescent="0.5">
      <c r="B96" s="19" t="s">
        <v>251</v>
      </c>
    </row>
    <row r="97" spans="2:2" ht="21.6" x14ac:dyDescent="0.5">
      <c r="B97" s="19" t="s">
        <v>252</v>
      </c>
    </row>
    <row r="98" spans="2:2" ht="21.6" x14ac:dyDescent="0.5">
      <c r="B98" s="19" t="s">
        <v>253</v>
      </c>
    </row>
    <row r="99" spans="2:2" ht="21.6" x14ac:dyDescent="0.5">
      <c r="B99" s="19" t="s">
        <v>254</v>
      </c>
    </row>
    <row r="100" spans="2:2" ht="21.6" x14ac:dyDescent="0.5">
      <c r="B100" s="19" t="s">
        <v>255</v>
      </c>
    </row>
    <row r="101" spans="2:2" ht="21.6" x14ac:dyDescent="0.5">
      <c r="B101" s="19" t="s">
        <v>256</v>
      </c>
    </row>
    <row r="102" spans="2:2" ht="21.6" x14ac:dyDescent="0.5">
      <c r="B102" s="19" t="s">
        <v>257</v>
      </c>
    </row>
    <row r="103" spans="2:2" ht="21.6" x14ac:dyDescent="0.5">
      <c r="B103" s="19" t="s">
        <v>258</v>
      </c>
    </row>
    <row r="104" spans="2:2" ht="21.6" x14ac:dyDescent="0.5">
      <c r="B104" s="19" t="s">
        <v>259</v>
      </c>
    </row>
    <row r="105" spans="2:2" ht="21.6" x14ac:dyDescent="0.5">
      <c r="B105" s="19" t="s">
        <v>260</v>
      </c>
    </row>
    <row r="106" spans="2:2" ht="21.6" x14ac:dyDescent="0.5">
      <c r="B106" s="19" t="s">
        <v>261</v>
      </c>
    </row>
    <row r="107" spans="2:2" ht="21.6" x14ac:dyDescent="0.5">
      <c r="B107" s="19" t="s">
        <v>262</v>
      </c>
    </row>
    <row r="108" spans="2:2" ht="21.6" x14ac:dyDescent="0.5">
      <c r="B108" s="19" t="s">
        <v>263</v>
      </c>
    </row>
    <row r="109" spans="2:2" ht="21.6" x14ac:dyDescent="0.5">
      <c r="B109" s="19" t="s">
        <v>264</v>
      </c>
    </row>
    <row r="110" spans="2:2" ht="21.6" x14ac:dyDescent="0.5">
      <c r="B110" s="19" t="s">
        <v>265</v>
      </c>
    </row>
    <row r="111" spans="2:2" ht="21.6" x14ac:dyDescent="0.5">
      <c r="B111" s="19" t="s">
        <v>266</v>
      </c>
    </row>
    <row r="112" spans="2:2" ht="21.6" x14ac:dyDescent="0.5">
      <c r="B112" s="19" t="s">
        <v>267</v>
      </c>
    </row>
    <row r="113" spans="2:2" ht="21.6" x14ac:dyDescent="0.5">
      <c r="B113" s="19" t="s">
        <v>268</v>
      </c>
    </row>
    <row r="114" spans="2:2" ht="21.6" x14ac:dyDescent="0.5">
      <c r="B114" s="19" t="s">
        <v>269</v>
      </c>
    </row>
    <row r="115" spans="2:2" ht="21.6" x14ac:dyDescent="0.5">
      <c r="B115" s="19" t="s">
        <v>270</v>
      </c>
    </row>
    <row r="116" spans="2:2" ht="21.6" x14ac:dyDescent="0.5">
      <c r="B116" s="19" t="s">
        <v>271</v>
      </c>
    </row>
    <row r="117" spans="2:2" ht="21.6" x14ac:dyDescent="0.5">
      <c r="B117" s="19" t="s">
        <v>272</v>
      </c>
    </row>
    <row r="118" spans="2:2" ht="21.6" x14ac:dyDescent="0.5">
      <c r="B118" s="19" t="s">
        <v>273</v>
      </c>
    </row>
    <row r="119" spans="2:2" ht="21.6" x14ac:dyDescent="0.5">
      <c r="B119" s="19" t="s">
        <v>274</v>
      </c>
    </row>
    <row r="120" spans="2:2" ht="21.6" x14ac:dyDescent="0.5">
      <c r="B120" s="19" t="s">
        <v>275</v>
      </c>
    </row>
    <row r="121" spans="2:2" ht="21.6" x14ac:dyDescent="0.5">
      <c r="B121" s="19" t="s">
        <v>276</v>
      </c>
    </row>
    <row r="122" spans="2:2" ht="21.6" x14ac:dyDescent="0.5">
      <c r="B122" s="19" t="s">
        <v>277</v>
      </c>
    </row>
    <row r="123" spans="2:2" ht="21.6" x14ac:dyDescent="0.5">
      <c r="B123" s="19" t="s">
        <v>278</v>
      </c>
    </row>
    <row r="124" spans="2:2" ht="21.6" x14ac:dyDescent="0.5">
      <c r="B124" s="19" t="s">
        <v>279</v>
      </c>
    </row>
    <row r="125" spans="2:2" ht="21.6" x14ac:dyDescent="0.5">
      <c r="B125" s="19" t="s">
        <v>280</v>
      </c>
    </row>
    <row r="126" spans="2:2" ht="21.6" x14ac:dyDescent="0.5">
      <c r="B126" s="19" t="s">
        <v>281</v>
      </c>
    </row>
    <row r="127" spans="2:2" ht="21.6" x14ac:dyDescent="0.5">
      <c r="B127" s="19" t="s">
        <v>282</v>
      </c>
    </row>
    <row r="128" spans="2:2" ht="21.6" x14ac:dyDescent="0.5">
      <c r="B128" s="19" t="s">
        <v>283</v>
      </c>
    </row>
    <row r="129" spans="2:2" ht="21.6" x14ac:dyDescent="0.5">
      <c r="B129" s="19" t="s">
        <v>284</v>
      </c>
    </row>
    <row r="130" spans="2:2" ht="21.6" x14ac:dyDescent="0.5">
      <c r="B130" s="19" t="s">
        <v>285</v>
      </c>
    </row>
    <row r="131" spans="2:2" ht="21.6" x14ac:dyDescent="0.5">
      <c r="B131" s="19" t="s">
        <v>286</v>
      </c>
    </row>
    <row r="132" spans="2:2" ht="21.6" x14ac:dyDescent="0.5">
      <c r="B132" s="22" t="s">
        <v>287</v>
      </c>
    </row>
    <row r="133" spans="2:2" ht="21.6" x14ac:dyDescent="0.5">
      <c r="B133" s="23" t="s">
        <v>288</v>
      </c>
    </row>
  </sheetData>
  <phoneticPr fontId="1"/>
  <hyperlinks>
    <hyperlink ref="B12" r:id="rId1" display="https://arch.baumheights.com/download/file.php?id=5460" xr:uid="{68D73E8B-A491-42A6-B2DD-886AADE9C744}"/>
    <hyperlink ref="B20" r:id="rId2" display="https://arch.baumheights.com/download/file.php?id=5457" xr:uid="{EADBB511-2C39-4B46-9CD8-797B57FE0B7B}"/>
    <hyperlink ref="B24" r:id="rId3" display="https://arch.baumheights.com/download/file.php?id=5459" xr:uid="{3BC2615D-54A4-4A13-99E7-9ABD4E57EA02}"/>
    <hyperlink ref="B82" r:id="rId4" display="https://arch.baumheights.com/download/file.php?id=5456" xr:uid="{3C83F1C8-2498-45BA-80D3-5706C5C29009}"/>
    <hyperlink ref="B132" r:id="rId5" display="https://arch.baumheights.com/download/file.php?id=5458" xr:uid="{BA0D8065-3849-482E-8346-D94D01D2E3D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648BA-5371-4B5E-B0AE-57D163289389}">
  <dimension ref="A1:D11"/>
  <sheetViews>
    <sheetView workbookViewId="0">
      <selection sqref="A1:C11"/>
    </sheetView>
  </sheetViews>
  <sheetFormatPr defaultRowHeight="17.399999999999999" x14ac:dyDescent="0.5"/>
  <cols>
    <col min="1" max="1" width="14.08984375" customWidth="1"/>
    <col min="2" max="2" width="18.36328125" customWidth="1"/>
  </cols>
  <sheetData>
    <row r="1" spans="1:4" x14ac:dyDescent="0.5">
      <c r="A1" s="12" t="s">
        <v>139</v>
      </c>
    </row>
    <row r="2" spans="1:4" x14ac:dyDescent="0.5">
      <c r="A2" s="10"/>
      <c r="B2" s="10"/>
      <c r="C2" s="10" t="s">
        <v>140</v>
      </c>
    </row>
    <row r="3" spans="1:4" x14ac:dyDescent="0.5">
      <c r="A3" s="4" t="s">
        <v>37</v>
      </c>
      <c r="B3" s="4" t="s">
        <v>45</v>
      </c>
      <c r="C3" s="5">
        <v>4900</v>
      </c>
    </row>
    <row r="4" spans="1:4" x14ac:dyDescent="0.5">
      <c r="A4" s="4" t="s">
        <v>37</v>
      </c>
      <c r="B4" s="4" t="s">
        <v>38</v>
      </c>
      <c r="C4" s="5">
        <v>1944</v>
      </c>
    </row>
    <row r="5" spans="1:4" x14ac:dyDescent="0.5">
      <c r="A5" s="4" t="s">
        <v>37</v>
      </c>
      <c r="B5" s="4" t="s">
        <v>39</v>
      </c>
      <c r="C5" s="5">
        <v>47350</v>
      </c>
    </row>
    <row r="6" spans="1:4" x14ac:dyDescent="0.5">
      <c r="A6" s="4" t="s">
        <v>37</v>
      </c>
      <c r="B6" s="4" t="s">
        <v>40</v>
      </c>
      <c r="C6" s="5">
        <v>4610</v>
      </c>
    </row>
    <row r="7" spans="1:4" x14ac:dyDescent="0.5">
      <c r="A7" s="4" t="s">
        <v>37</v>
      </c>
      <c r="B7" s="4" t="s">
        <v>41</v>
      </c>
      <c r="C7" s="5">
        <v>5119</v>
      </c>
    </row>
    <row r="8" spans="1:4" x14ac:dyDescent="0.5">
      <c r="A8" s="4" t="s">
        <v>37</v>
      </c>
      <c r="B8" s="4" t="s">
        <v>42</v>
      </c>
      <c r="C8" s="5">
        <v>432</v>
      </c>
    </row>
    <row r="9" spans="1:4" x14ac:dyDescent="0.5">
      <c r="A9" s="4" t="s">
        <v>37</v>
      </c>
      <c r="B9" s="4" t="s">
        <v>43</v>
      </c>
      <c r="C9" s="5">
        <v>27307</v>
      </c>
    </row>
    <row r="10" spans="1:4" x14ac:dyDescent="0.5">
      <c r="A10" s="4" t="s">
        <v>37</v>
      </c>
      <c r="B10" s="4" t="s">
        <v>44</v>
      </c>
      <c r="C10" s="5">
        <v>18152</v>
      </c>
      <c r="D10" s="74">
        <f>SUM(C9:C10)</f>
        <v>45459</v>
      </c>
    </row>
    <row r="11" spans="1:4" x14ac:dyDescent="0.5">
      <c r="A11" s="10"/>
      <c r="B11" s="10"/>
      <c r="C11" s="11">
        <f>SUM(C3:C10)</f>
        <v>109814</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1D29-B7D8-46A9-9C27-51531E39B904}">
  <dimension ref="B2:B11"/>
  <sheetViews>
    <sheetView workbookViewId="0">
      <selection activeCell="K22" sqref="K22"/>
    </sheetView>
  </sheetViews>
  <sheetFormatPr defaultRowHeight="17.399999999999999" x14ac:dyDescent="0.5"/>
  <sheetData>
    <row r="2" spans="2:2" ht="21.6" x14ac:dyDescent="0.5">
      <c r="B2" s="113" t="s">
        <v>416</v>
      </c>
    </row>
    <row r="3" spans="2:2" ht="19.2" x14ac:dyDescent="0.5">
      <c r="B3" s="110" t="s">
        <v>407</v>
      </c>
    </row>
    <row r="4" spans="2:2" ht="19.2" x14ac:dyDescent="0.5">
      <c r="B4" s="110" t="s">
        <v>408</v>
      </c>
    </row>
    <row r="5" spans="2:2" ht="19.2" x14ac:dyDescent="0.5">
      <c r="B5" s="110" t="s">
        <v>409</v>
      </c>
    </row>
    <row r="6" spans="2:2" ht="19.2" x14ac:dyDescent="0.5">
      <c r="B6" s="110" t="s">
        <v>410</v>
      </c>
    </row>
    <row r="7" spans="2:2" ht="19.2" x14ac:dyDescent="0.5">
      <c r="B7" s="110" t="s">
        <v>411</v>
      </c>
    </row>
    <row r="8" spans="2:2" ht="19.2" x14ac:dyDescent="0.5">
      <c r="B8" s="110" t="s">
        <v>412</v>
      </c>
    </row>
    <row r="9" spans="2:2" ht="19.2" x14ac:dyDescent="0.5">
      <c r="B9" s="110" t="s">
        <v>413</v>
      </c>
    </row>
    <row r="10" spans="2:2" ht="19.2" x14ac:dyDescent="0.5">
      <c r="B10" s="110" t="s">
        <v>414</v>
      </c>
    </row>
    <row r="11" spans="2:2" ht="19.2" x14ac:dyDescent="0.5">
      <c r="B11" s="110" t="s">
        <v>415</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250B-7B63-41E1-B894-4726929B61DF}">
  <dimension ref="B2:B27"/>
  <sheetViews>
    <sheetView topLeftCell="A4" workbookViewId="0">
      <selection activeCell="J17" sqref="J17"/>
    </sheetView>
  </sheetViews>
  <sheetFormatPr defaultRowHeight="17.399999999999999" x14ac:dyDescent="0.5"/>
  <sheetData>
    <row r="2" spans="2:2" ht="19.2" x14ac:dyDescent="0.5">
      <c r="B2" s="108" t="s">
        <v>380</v>
      </c>
    </row>
    <row r="3" spans="2:2" ht="19.2" x14ac:dyDescent="0.5">
      <c r="B3" s="108" t="s">
        <v>381</v>
      </c>
    </row>
    <row r="4" spans="2:2" ht="19.2" x14ac:dyDescent="0.5">
      <c r="B4" s="108" t="s">
        <v>382</v>
      </c>
    </row>
    <row r="5" spans="2:2" ht="19.2" x14ac:dyDescent="0.5">
      <c r="B5" s="108" t="s">
        <v>383</v>
      </c>
    </row>
    <row r="6" spans="2:2" ht="19.2" x14ac:dyDescent="0.5">
      <c r="B6" s="108" t="s">
        <v>384</v>
      </c>
    </row>
    <row r="7" spans="2:2" ht="19.2" x14ac:dyDescent="0.5">
      <c r="B7" s="108" t="s">
        <v>385</v>
      </c>
    </row>
    <row r="8" spans="2:2" ht="19.2" x14ac:dyDescent="0.5">
      <c r="B8" s="108" t="s">
        <v>386</v>
      </c>
    </row>
    <row r="9" spans="2:2" ht="19.2" x14ac:dyDescent="0.5">
      <c r="B9" s="108" t="s">
        <v>387</v>
      </c>
    </row>
    <row r="10" spans="2:2" ht="19.2" x14ac:dyDescent="0.5">
      <c r="B10" s="108" t="s">
        <v>388</v>
      </c>
    </row>
    <row r="11" spans="2:2" ht="19.2" x14ac:dyDescent="0.5">
      <c r="B11" s="108" t="s">
        <v>389</v>
      </c>
    </row>
    <row r="12" spans="2:2" ht="19.2" x14ac:dyDescent="0.5">
      <c r="B12" s="108" t="s">
        <v>390</v>
      </c>
    </row>
    <row r="13" spans="2:2" ht="19.2" x14ac:dyDescent="0.5">
      <c r="B13" s="108" t="s">
        <v>391</v>
      </c>
    </row>
    <row r="14" spans="2:2" ht="19.2" x14ac:dyDescent="0.5">
      <c r="B14" s="108" t="s">
        <v>392</v>
      </c>
    </row>
    <row r="15" spans="2:2" ht="19.2" x14ac:dyDescent="0.5">
      <c r="B15" s="108" t="s">
        <v>393</v>
      </c>
    </row>
    <row r="16" spans="2:2" ht="19.2" x14ac:dyDescent="0.5">
      <c r="B16" s="108" t="s">
        <v>394</v>
      </c>
    </row>
    <row r="17" spans="2:2" ht="19.2" x14ac:dyDescent="0.5">
      <c r="B17" s="108" t="s">
        <v>395</v>
      </c>
    </row>
    <row r="18" spans="2:2" ht="19.2" x14ac:dyDescent="0.5">
      <c r="B18" s="108" t="s">
        <v>396</v>
      </c>
    </row>
    <row r="19" spans="2:2" ht="19.2" x14ac:dyDescent="0.5">
      <c r="B19" s="108" t="s">
        <v>397</v>
      </c>
    </row>
    <row r="20" spans="2:2" ht="19.2" x14ac:dyDescent="0.5">
      <c r="B20" s="108" t="s">
        <v>398</v>
      </c>
    </row>
    <row r="21" spans="2:2" ht="19.2" x14ac:dyDescent="0.5">
      <c r="B21" s="108" t="s">
        <v>399</v>
      </c>
    </row>
    <row r="22" spans="2:2" ht="19.2" x14ac:dyDescent="0.5">
      <c r="B22" s="108" t="s">
        <v>400</v>
      </c>
    </row>
    <row r="23" spans="2:2" ht="19.2" x14ac:dyDescent="0.5">
      <c r="B23" s="108" t="s">
        <v>401</v>
      </c>
    </row>
    <row r="24" spans="2:2" ht="19.2" x14ac:dyDescent="0.5">
      <c r="B24" s="108" t="s">
        <v>402</v>
      </c>
    </row>
    <row r="25" spans="2:2" ht="19.2" x14ac:dyDescent="0.5">
      <c r="B25" s="108" t="s">
        <v>403</v>
      </c>
    </row>
    <row r="26" spans="2:2" ht="19.2" x14ac:dyDescent="0.5">
      <c r="B26" s="108" t="s">
        <v>404</v>
      </c>
    </row>
    <row r="27" spans="2:2" ht="19.2" x14ac:dyDescent="0.5">
      <c r="B27" s="108" t="s">
        <v>405</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5050F-6C62-4D59-B3FD-FEA4FFFAB47F}">
  <dimension ref="A3:K67"/>
  <sheetViews>
    <sheetView workbookViewId="0">
      <selection activeCell="B12" sqref="B12"/>
    </sheetView>
  </sheetViews>
  <sheetFormatPr defaultRowHeight="17.399999999999999" x14ac:dyDescent="0.5"/>
  <sheetData>
    <row r="3" spans="1:11" ht="19.2" x14ac:dyDescent="0.5">
      <c r="B3" s="109" t="s">
        <v>348</v>
      </c>
    </row>
    <row r="4" spans="1:11" ht="19.2" x14ac:dyDescent="0.5">
      <c r="B4" s="109" t="s">
        <v>349</v>
      </c>
    </row>
    <row r="5" spans="1:11" ht="19.2" x14ac:dyDescent="0.5">
      <c r="B5" s="109" t="s">
        <v>350</v>
      </c>
    </row>
    <row r="6" spans="1:11" ht="19.2" x14ac:dyDescent="0.5">
      <c r="A6" s="24"/>
      <c r="B6" s="109" t="s">
        <v>351</v>
      </c>
      <c r="C6" s="24"/>
      <c r="D6" s="24"/>
      <c r="E6" s="24"/>
      <c r="F6" s="24"/>
      <c r="G6" s="24"/>
      <c r="H6" s="24"/>
      <c r="I6" s="24"/>
      <c r="J6" s="24"/>
      <c r="K6" s="24"/>
    </row>
    <row r="7" spans="1:11" ht="19.2" x14ac:dyDescent="0.5">
      <c r="A7" s="24"/>
      <c r="B7" s="109" t="s">
        <v>352</v>
      </c>
      <c r="C7" s="24"/>
      <c r="D7" s="24"/>
      <c r="E7" s="24"/>
      <c r="F7" s="24"/>
      <c r="G7" s="24"/>
      <c r="H7" s="24"/>
      <c r="I7" s="24"/>
      <c r="J7" s="24"/>
      <c r="K7" s="24"/>
    </row>
    <row r="8" spans="1:11" ht="19.2" x14ac:dyDescent="0.5">
      <c r="A8" s="24"/>
      <c r="B8" s="109" t="s">
        <v>353</v>
      </c>
      <c r="C8" s="24"/>
      <c r="D8" s="24"/>
      <c r="E8" s="24"/>
      <c r="F8" s="24"/>
      <c r="G8" s="24"/>
      <c r="H8" s="24"/>
      <c r="I8" s="24"/>
      <c r="J8" s="24"/>
      <c r="K8" s="24"/>
    </row>
    <row r="9" spans="1:11" ht="19.2" x14ac:dyDescent="0.5">
      <c r="A9" s="24"/>
      <c r="B9" s="108" t="s">
        <v>354</v>
      </c>
      <c r="C9" s="24"/>
      <c r="D9" s="24"/>
      <c r="E9" s="24"/>
      <c r="F9" s="24"/>
      <c r="G9" s="24"/>
      <c r="H9" s="24"/>
      <c r="I9" s="24"/>
      <c r="J9" s="24"/>
      <c r="K9" s="24"/>
    </row>
    <row r="10" spans="1:11" ht="19.2" x14ac:dyDescent="0.5">
      <c r="A10" s="24"/>
      <c r="B10" s="108" t="s">
        <v>355</v>
      </c>
      <c r="C10" s="24"/>
      <c r="D10" s="24"/>
      <c r="E10" s="24"/>
      <c r="F10" s="24"/>
      <c r="G10" s="24"/>
      <c r="H10" s="24"/>
      <c r="I10" s="24"/>
      <c r="J10" s="24"/>
      <c r="K10" s="24"/>
    </row>
    <row r="11" spans="1:11" ht="19.2" x14ac:dyDescent="0.5">
      <c r="A11" s="24"/>
      <c r="B11" s="108" t="s">
        <v>356</v>
      </c>
      <c r="C11" s="24"/>
      <c r="D11" s="24"/>
      <c r="E11" s="24"/>
      <c r="F11" s="24"/>
      <c r="G11" s="24"/>
      <c r="H11" s="24"/>
      <c r="I11" s="24"/>
      <c r="J11" s="24"/>
      <c r="K11" s="24"/>
    </row>
    <row r="12" spans="1:11" ht="19.2" x14ac:dyDescent="0.5">
      <c r="A12" s="24"/>
      <c r="B12" s="108" t="s">
        <v>406</v>
      </c>
      <c r="C12" s="24"/>
      <c r="D12" s="24"/>
      <c r="E12" s="24"/>
      <c r="F12" s="24"/>
      <c r="G12" s="24"/>
      <c r="H12" s="24"/>
      <c r="I12" s="24"/>
      <c r="J12" s="24"/>
      <c r="K12" s="24"/>
    </row>
    <row r="13" spans="1:11" ht="19.2" x14ac:dyDescent="0.5">
      <c r="A13" s="24"/>
      <c r="B13" s="108" t="s">
        <v>357</v>
      </c>
      <c r="C13" s="24"/>
      <c r="D13" s="24"/>
      <c r="E13" s="24"/>
      <c r="F13" s="24"/>
      <c r="G13" s="24"/>
      <c r="H13" s="24"/>
      <c r="I13" s="24"/>
      <c r="J13" s="24"/>
      <c r="K13" s="24"/>
    </row>
    <row r="14" spans="1:11" ht="19.2" x14ac:dyDescent="0.5">
      <c r="A14" s="24"/>
      <c r="B14" s="108" t="s">
        <v>358</v>
      </c>
      <c r="C14" s="24"/>
      <c r="D14" s="24"/>
      <c r="E14" s="24"/>
      <c r="F14" s="24"/>
      <c r="G14" s="24"/>
      <c r="H14" s="24"/>
      <c r="I14" s="24"/>
      <c r="J14" s="24"/>
      <c r="K14" s="24"/>
    </row>
    <row r="15" spans="1:11" ht="19.2" x14ac:dyDescent="0.5">
      <c r="A15" s="24"/>
      <c r="B15" s="110" t="s">
        <v>359</v>
      </c>
      <c r="C15" s="24"/>
      <c r="D15" s="24"/>
      <c r="E15" s="24"/>
      <c r="F15" s="24"/>
      <c r="G15" s="24"/>
      <c r="H15" s="24"/>
      <c r="I15" s="24"/>
      <c r="J15" s="24"/>
      <c r="K15" s="24"/>
    </row>
    <row r="16" spans="1:11" ht="19.2" x14ac:dyDescent="0.5">
      <c r="A16" s="24"/>
      <c r="B16" s="110" t="s">
        <v>360</v>
      </c>
      <c r="C16" s="24"/>
      <c r="D16" s="24"/>
      <c r="E16" s="24"/>
      <c r="F16" s="24"/>
      <c r="G16" s="24"/>
      <c r="H16" s="24"/>
      <c r="I16" s="24"/>
      <c r="J16" s="24"/>
      <c r="K16" s="24"/>
    </row>
    <row r="17" spans="1:11" ht="19.2" x14ac:dyDescent="0.5">
      <c r="A17" s="24"/>
      <c r="B17" s="110" t="s">
        <v>361</v>
      </c>
      <c r="C17" s="24"/>
      <c r="D17" s="24"/>
      <c r="E17" s="24"/>
      <c r="F17" s="24"/>
      <c r="G17" s="24"/>
      <c r="H17" s="24"/>
      <c r="I17" s="24"/>
      <c r="J17" s="24"/>
      <c r="K17" s="24"/>
    </row>
    <row r="18" spans="1:11" ht="19.2" x14ac:dyDescent="0.5">
      <c r="A18" s="24"/>
      <c r="B18" s="110" t="s">
        <v>362</v>
      </c>
      <c r="C18" s="24"/>
      <c r="D18" s="24"/>
      <c r="E18" s="24"/>
      <c r="F18" s="24"/>
      <c r="G18" s="24"/>
      <c r="H18" s="24"/>
      <c r="I18" s="24"/>
      <c r="J18" s="24"/>
      <c r="K18" s="24"/>
    </row>
    <row r="19" spans="1:11" ht="19.2" x14ac:dyDescent="0.5">
      <c r="A19" s="24"/>
      <c r="B19" s="108" t="s">
        <v>363</v>
      </c>
      <c r="C19" s="24"/>
      <c r="D19" s="24"/>
      <c r="E19" s="24"/>
      <c r="F19" s="24"/>
      <c r="G19" s="24"/>
      <c r="H19" s="24"/>
      <c r="I19" s="24"/>
      <c r="J19" s="24"/>
      <c r="K19" s="24"/>
    </row>
    <row r="20" spans="1:11" ht="19.2" x14ac:dyDescent="0.5">
      <c r="A20" s="24"/>
      <c r="B20" s="108" t="s">
        <v>364</v>
      </c>
      <c r="C20" s="24"/>
      <c r="D20" s="24"/>
      <c r="E20" s="24"/>
      <c r="F20" s="24"/>
      <c r="G20" s="24"/>
      <c r="H20" s="24"/>
      <c r="I20" s="24"/>
      <c r="J20" s="24"/>
      <c r="K20" s="24"/>
    </row>
    <row r="21" spans="1:11" ht="19.2" x14ac:dyDescent="0.5">
      <c r="A21" s="24"/>
      <c r="B21" s="108" t="s">
        <v>365</v>
      </c>
      <c r="C21" s="24"/>
      <c r="D21" s="24"/>
      <c r="E21" s="24"/>
      <c r="F21" s="24"/>
      <c r="G21" s="24"/>
      <c r="H21" s="24"/>
      <c r="I21" s="24"/>
      <c r="J21" s="24"/>
      <c r="K21" s="24"/>
    </row>
    <row r="22" spans="1:11" ht="19.2" x14ac:dyDescent="0.5">
      <c r="A22" s="24"/>
      <c r="B22" s="108" t="s">
        <v>366</v>
      </c>
      <c r="C22" s="24"/>
      <c r="D22" s="24"/>
      <c r="E22" s="24"/>
      <c r="F22" s="24"/>
      <c r="G22" s="24"/>
      <c r="H22" s="24"/>
      <c r="I22" s="24"/>
      <c r="J22" s="24"/>
      <c r="K22" s="24"/>
    </row>
    <row r="23" spans="1:11" ht="19.2" x14ac:dyDescent="0.5">
      <c r="A23" s="24"/>
      <c r="B23" s="110" t="s">
        <v>367</v>
      </c>
      <c r="C23" s="24"/>
      <c r="D23" s="24"/>
      <c r="E23" s="24"/>
      <c r="F23" s="24"/>
      <c r="G23" s="24"/>
      <c r="H23" s="24"/>
      <c r="I23" s="24"/>
      <c r="J23" s="24"/>
      <c r="K23" s="24"/>
    </row>
    <row r="24" spans="1:11" ht="19.2" x14ac:dyDescent="0.5">
      <c r="A24" s="24"/>
      <c r="B24" s="110" t="s">
        <v>368</v>
      </c>
      <c r="C24" s="24"/>
      <c r="D24" s="24"/>
      <c r="E24" s="24"/>
      <c r="F24" s="24"/>
      <c r="G24" s="24"/>
      <c r="H24" s="24"/>
      <c r="I24" s="24"/>
      <c r="J24" s="24"/>
      <c r="K24" s="24"/>
    </row>
    <row r="25" spans="1:11" ht="19.2" x14ac:dyDescent="0.5">
      <c r="A25" s="24"/>
      <c r="B25" s="110" t="s">
        <v>369</v>
      </c>
      <c r="C25" s="24"/>
      <c r="D25" s="24"/>
      <c r="E25" s="24"/>
      <c r="F25" s="24"/>
      <c r="G25" s="24"/>
      <c r="H25" s="24"/>
      <c r="I25" s="24"/>
      <c r="J25" s="24"/>
      <c r="K25" s="24"/>
    </row>
    <row r="26" spans="1:11" ht="19.2" x14ac:dyDescent="0.5">
      <c r="A26" s="24"/>
      <c r="B26" s="110" t="s">
        <v>370</v>
      </c>
      <c r="C26" s="24"/>
      <c r="D26" s="24"/>
      <c r="E26" s="24"/>
      <c r="F26" s="24"/>
      <c r="G26" s="24"/>
      <c r="H26" s="24"/>
      <c r="I26" s="24"/>
      <c r="J26" s="24"/>
      <c r="K26" s="24"/>
    </row>
    <row r="27" spans="1:11" ht="19.2" x14ac:dyDescent="0.5">
      <c r="A27" s="24"/>
      <c r="B27" s="108" t="s">
        <v>371</v>
      </c>
      <c r="C27" s="24"/>
      <c r="D27" s="24"/>
      <c r="E27" s="24"/>
      <c r="F27" s="24"/>
      <c r="G27" s="24"/>
      <c r="H27" s="24"/>
      <c r="I27" s="24"/>
      <c r="J27" s="24"/>
      <c r="K27" s="24"/>
    </row>
    <row r="28" spans="1:11" ht="19.2" x14ac:dyDescent="0.5">
      <c r="A28" s="24"/>
      <c r="B28" s="108" t="s">
        <v>372</v>
      </c>
      <c r="C28" s="24"/>
      <c r="D28" s="24"/>
      <c r="E28" s="24"/>
      <c r="F28" s="24"/>
      <c r="G28" s="24"/>
      <c r="H28" s="24"/>
      <c r="I28" s="24"/>
      <c r="J28" s="24"/>
      <c r="K28" s="24"/>
    </row>
    <row r="29" spans="1:11" ht="19.2" x14ac:dyDescent="0.5">
      <c r="A29" s="24"/>
      <c r="B29" s="108" t="s">
        <v>373</v>
      </c>
      <c r="C29" s="24"/>
      <c r="D29" s="24"/>
      <c r="E29" s="24"/>
      <c r="F29" s="24"/>
      <c r="G29" s="24"/>
      <c r="H29" s="24"/>
      <c r="I29" s="24"/>
      <c r="J29" s="24"/>
      <c r="K29" s="24"/>
    </row>
    <row r="30" spans="1:11" ht="19.2" x14ac:dyDescent="0.5">
      <c r="A30" s="24"/>
      <c r="B30" s="108" t="s">
        <v>374</v>
      </c>
      <c r="C30" s="24"/>
      <c r="D30" s="24"/>
      <c r="E30" s="24"/>
      <c r="F30" s="24"/>
      <c r="G30" s="24"/>
      <c r="H30" s="24"/>
      <c r="I30" s="24"/>
      <c r="J30" s="24"/>
      <c r="K30" s="24"/>
    </row>
    <row r="31" spans="1:11" ht="19.2" x14ac:dyDescent="0.5">
      <c r="A31" s="24"/>
      <c r="B31" s="108" t="s">
        <v>375</v>
      </c>
      <c r="C31" s="24"/>
      <c r="D31" s="24"/>
      <c r="E31" s="24"/>
      <c r="F31" s="24"/>
      <c r="G31" s="24"/>
      <c r="H31" s="24"/>
      <c r="I31" s="24"/>
      <c r="J31" s="24"/>
      <c r="K31" s="24"/>
    </row>
    <row r="32" spans="1:11" ht="19.2" x14ac:dyDescent="0.5">
      <c r="A32" s="24"/>
      <c r="B32" s="108" t="s">
        <v>376</v>
      </c>
      <c r="C32" s="24"/>
      <c r="D32" s="24"/>
      <c r="E32" s="24"/>
      <c r="F32" s="24"/>
      <c r="G32" s="24"/>
      <c r="H32" s="24"/>
      <c r="I32" s="24"/>
      <c r="J32" s="24"/>
      <c r="K32" s="24"/>
    </row>
    <row r="33" spans="1:11" ht="19.2" x14ac:dyDescent="0.5">
      <c r="A33" s="24"/>
      <c r="B33" s="108" t="s">
        <v>377</v>
      </c>
      <c r="C33" s="24"/>
      <c r="D33" s="24"/>
      <c r="E33" s="24"/>
      <c r="F33" s="24"/>
      <c r="G33" s="24"/>
      <c r="H33" s="24"/>
      <c r="I33" s="24"/>
      <c r="J33" s="24"/>
      <c r="K33" s="24"/>
    </row>
    <row r="34" spans="1:11" ht="19.2" x14ac:dyDescent="0.5">
      <c r="A34" s="24"/>
      <c r="B34" s="111" t="s">
        <v>378</v>
      </c>
      <c r="C34" s="24"/>
      <c r="D34" s="24"/>
      <c r="E34" s="24"/>
      <c r="F34" s="24"/>
      <c r="G34" s="24"/>
      <c r="H34" s="24"/>
      <c r="I34" s="24"/>
      <c r="J34" s="24"/>
      <c r="K34" s="24"/>
    </row>
    <row r="35" spans="1:11" ht="19.2" x14ac:dyDescent="0.5">
      <c r="A35" s="24"/>
      <c r="B35" s="108" t="s">
        <v>379</v>
      </c>
      <c r="C35" s="24"/>
      <c r="D35" s="24"/>
      <c r="E35" s="24"/>
      <c r="F35" s="24"/>
      <c r="G35" s="24"/>
      <c r="H35" s="24"/>
      <c r="I35" s="24"/>
      <c r="J35" s="24"/>
      <c r="K35" s="24"/>
    </row>
    <row r="36" spans="1:11" ht="19.2" x14ac:dyDescent="0.5">
      <c r="B36" s="112"/>
    </row>
    <row r="37" spans="1:11" ht="19.2" x14ac:dyDescent="0.5">
      <c r="B37" s="112"/>
    </row>
    <row r="38" spans="1:11" ht="19.2" x14ac:dyDescent="0.5">
      <c r="B38" s="112"/>
    </row>
    <row r="39" spans="1:11" ht="19.2" x14ac:dyDescent="0.5">
      <c r="B39" s="112"/>
    </row>
    <row r="40" spans="1:11" ht="19.2" x14ac:dyDescent="0.5">
      <c r="B40" s="112"/>
    </row>
    <row r="41" spans="1:11" ht="19.2" x14ac:dyDescent="0.5">
      <c r="B41" s="112"/>
    </row>
    <row r="42" spans="1:11" ht="19.2" x14ac:dyDescent="0.5">
      <c r="B42" s="112"/>
    </row>
    <row r="43" spans="1:11" ht="19.2" x14ac:dyDescent="0.5">
      <c r="B43" s="112"/>
    </row>
    <row r="44" spans="1:11" ht="19.2" x14ac:dyDescent="0.5">
      <c r="B44" s="112"/>
    </row>
    <row r="45" spans="1:11" ht="19.2" x14ac:dyDescent="0.5">
      <c r="B45" s="112"/>
    </row>
    <row r="46" spans="1:11" ht="19.2" x14ac:dyDescent="0.5">
      <c r="B46" s="112"/>
    </row>
    <row r="47" spans="1:11" ht="19.2" x14ac:dyDescent="0.5">
      <c r="B47" s="112"/>
    </row>
    <row r="48" spans="1:11" ht="19.2" x14ac:dyDescent="0.5">
      <c r="B48" s="112"/>
    </row>
    <row r="49" spans="2:2" ht="19.2" x14ac:dyDescent="0.5">
      <c r="B49" s="112"/>
    </row>
    <row r="50" spans="2:2" ht="19.2" x14ac:dyDescent="0.5">
      <c r="B50" s="112"/>
    </row>
    <row r="51" spans="2:2" ht="19.2" x14ac:dyDescent="0.5">
      <c r="B51" s="112"/>
    </row>
    <row r="52" spans="2:2" ht="19.2" x14ac:dyDescent="0.5">
      <c r="B52" s="112"/>
    </row>
    <row r="53" spans="2:2" ht="19.2" x14ac:dyDescent="0.5">
      <c r="B53" s="112"/>
    </row>
    <row r="54" spans="2:2" ht="19.2" x14ac:dyDescent="0.5">
      <c r="B54" s="112"/>
    </row>
    <row r="55" spans="2:2" ht="19.2" x14ac:dyDescent="0.5">
      <c r="B55" s="112"/>
    </row>
    <row r="56" spans="2:2" ht="19.2" x14ac:dyDescent="0.5">
      <c r="B56" s="112"/>
    </row>
    <row r="57" spans="2:2" ht="19.2" x14ac:dyDescent="0.5">
      <c r="B57" s="112"/>
    </row>
    <row r="58" spans="2:2" ht="19.2" x14ac:dyDescent="0.5">
      <c r="B58" s="112"/>
    </row>
    <row r="59" spans="2:2" ht="19.2" x14ac:dyDescent="0.5">
      <c r="B59" s="112"/>
    </row>
    <row r="60" spans="2:2" ht="19.2" x14ac:dyDescent="0.5">
      <c r="B60" s="112"/>
    </row>
    <row r="61" spans="2:2" ht="19.2" x14ac:dyDescent="0.5">
      <c r="B61" s="112"/>
    </row>
    <row r="62" spans="2:2" ht="19.2" x14ac:dyDescent="0.5">
      <c r="B62" s="112"/>
    </row>
    <row r="63" spans="2:2" ht="19.2" x14ac:dyDescent="0.5">
      <c r="B63" s="112"/>
    </row>
    <row r="64" spans="2:2" ht="19.2" x14ac:dyDescent="0.5">
      <c r="B64" s="112"/>
    </row>
    <row r="65" spans="2:2" ht="19.2" x14ac:dyDescent="0.5">
      <c r="B65" s="112"/>
    </row>
    <row r="66" spans="2:2" ht="19.2" x14ac:dyDescent="0.5">
      <c r="B66" s="112"/>
    </row>
    <row r="67" spans="2:2" ht="19.2" x14ac:dyDescent="0.5">
      <c r="B67" s="112"/>
    </row>
  </sheetData>
  <phoneticPr fontId="1"/>
  <pageMargins left="0.7" right="0.7" top="0.75" bottom="0.75" header="0.3" footer="0.3"/>
  <pageSetup paperSize="9" orientation="portrait" horizontalDpi="4294967293"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購入計画(2019年度)</vt:lpstr>
      <vt:lpstr>購入計画詳細(2019年度)</vt:lpstr>
      <vt:lpstr>2018年準備</vt:lpstr>
      <vt:lpstr>2018年振り返り</vt:lpstr>
      <vt:lpstr>2018年使用金額</vt:lpstr>
      <vt:lpstr>餃子の焼き方</vt:lpstr>
      <vt:lpstr>屋台焼きそば</vt:lpstr>
      <vt:lpstr>フランクフルトソーセージの調理</vt:lpstr>
      <vt:lpstr>'購入計画(2019年度)'!Print_Area</vt:lpstr>
      <vt:lpstr>'購入計画詳細(2019年度)'!Print_Area</vt:lpstr>
      <vt:lpstr>'購入計画詳細(2019年度)'!Print_Titles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choco</dc:creator>
  <cp:lastModifiedBy>choco</cp:lastModifiedBy>
  <cp:lastPrinted>2019-07-06T01:45:29Z</cp:lastPrinted>
  <dcterms:created xsi:type="dcterms:W3CDTF">2019-06-27T07:01:43Z</dcterms:created>
  <dcterms:modified xsi:type="dcterms:W3CDTF">2019-07-06T01:59:49Z</dcterms:modified>
</cp:coreProperties>
</file>