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'収支明細(入力)'!$A$2:$G$90</definedName>
    <definedName name="Excel_BuiltIn__FilterDatabase" localSheetId="6">'参考収支明細(2017)'!$A$1:$G$35</definedName>
    <definedName name="Excel_BuiltIn__FilterDatabase" localSheetId="0">'収支明細(入力)'!$A$1:$G$37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'収支明細(入力)'!$A$1:$G$97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5" r:id="rId8"/>
  </pivotCaches>
</workbook>
</file>

<file path=xl/calcChain.xml><?xml version="1.0" encoding="utf-8"?>
<calcChain xmlns="http://schemas.openxmlformats.org/spreadsheetml/2006/main">
  <c r="H78" i="1" l="1"/>
  <c r="H79" i="1" s="1"/>
  <c r="H80" i="1" s="1"/>
  <c r="H81" i="1" s="1"/>
  <c r="H82" i="1" s="1"/>
  <c r="H83" i="1" s="1"/>
  <c r="H84" i="1" s="1"/>
  <c r="H69" i="1"/>
  <c r="H70" i="1" s="1"/>
  <c r="H71" i="1" s="1"/>
  <c r="H72" i="1" s="1"/>
  <c r="H73" i="1" s="1"/>
  <c r="H74" i="1" s="1"/>
  <c r="H75" i="1" s="1"/>
  <c r="H76" i="1" s="1"/>
  <c r="H77" i="1" s="1"/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l="1"/>
  <c r="B12" i="4"/>
  <c r="C22" i="3"/>
  <c r="H17" i="1" l="1"/>
  <c r="C8" i="4"/>
  <c r="C19" i="4" s="1"/>
  <c r="G14" i="3"/>
  <c r="H18" i="1" l="1"/>
  <c r="G93" i="1"/>
  <c r="F93" i="1"/>
  <c r="G11" i="3"/>
  <c r="G18" i="3"/>
  <c r="G15" i="3"/>
  <c r="G13" i="3"/>
  <c r="G12" i="3"/>
  <c r="G19" i="3"/>
  <c r="G17" i="3"/>
  <c r="G16" i="3"/>
  <c r="H19" i="1" l="1"/>
  <c r="F16" i="4"/>
  <c r="F17" i="4"/>
  <c r="D6" i="5"/>
  <c r="J14" i="5"/>
  <c r="G9" i="4" s="1"/>
  <c r="G8" i="4" s="1"/>
  <c r="L14" i="5"/>
  <c r="B20" i="4"/>
  <c r="A30" i="3"/>
  <c r="C9" i="6"/>
  <c r="C17" i="6" s="1"/>
  <c r="F18" i="4"/>
  <c r="C12" i="3"/>
  <c r="G7" i="3"/>
  <c r="C13" i="3"/>
  <c r="C7" i="3"/>
  <c r="G9" i="3"/>
  <c r="C11" i="3"/>
  <c r="C9" i="3"/>
  <c r="G8" i="3"/>
  <c r="C8" i="3"/>
  <c r="H20" i="1" l="1"/>
  <c r="F15" i="4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H21" i="1" l="1"/>
  <c r="C21" i="3"/>
  <c r="B19" i="4" s="1"/>
  <c r="G21" i="3"/>
  <c r="F19" i="4" s="1"/>
  <c r="H22" i="1" l="1"/>
  <c r="H23" i="1" s="1"/>
  <c r="H24" i="1" s="1"/>
  <c r="H25" i="1" s="1"/>
  <c r="H26" i="1" s="1"/>
  <c r="H27" i="1" s="1"/>
  <c r="H28" i="1" s="1"/>
  <c r="C23" i="3"/>
  <c r="G23" i="3" s="1"/>
  <c r="H29" i="1" l="1"/>
  <c r="H30" i="1" s="1"/>
  <c r="H31" i="1" s="1"/>
  <c r="H32" i="1" s="1"/>
  <c r="H33" i="1" s="1"/>
  <c r="B21" i="4"/>
  <c r="G22" i="3"/>
  <c r="F21" i="4"/>
  <c r="H34" i="1" l="1"/>
  <c r="F20" i="4"/>
  <c r="F16" i="6"/>
  <c r="F17" i="6" s="1"/>
  <c r="C20" i="4"/>
  <c r="C21" i="4" s="1"/>
  <c r="G21" i="4" s="1"/>
  <c r="G20" i="4" s="1"/>
  <c r="H35" i="1" l="1"/>
  <c r="H36" i="1" l="1"/>
  <c r="H37" i="1" l="1"/>
  <c r="H38" i="1" l="1"/>
  <c r="H39" i="1" l="1"/>
  <c r="H40" i="1" s="1"/>
  <c r="H41" i="1" s="1"/>
  <c r="H42" i="1" l="1"/>
  <c r="H43" i="1" l="1"/>
  <c r="H44" i="1" l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l="1"/>
  <c r="H57" i="1" l="1"/>
  <c r="H58" i="1" l="1"/>
  <c r="H59" i="1" l="1"/>
  <c r="H60" i="1" l="1"/>
  <c r="H61" i="1" s="1"/>
  <c r="H62" i="1" s="1"/>
  <c r="H63" i="1" s="1"/>
  <c r="H64" i="1" s="1"/>
  <c r="H65" i="1" s="1"/>
  <c r="H66" i="1" s="1"/>
  <c r="H67" i="1" s="1"/>
  <c r="H68" i="1" s="1"/>
  <c r="H85" i="1" l="1"/>
  <c r="H86" i="1" s="1"/>
  <c r="H87" i="1" s="1"/>
  <c r="H88" i="1" s="1"/>
  <c r="H89" i="1" s="1"/>
  <c r="H90" i="1" s="1"/>
</calcChain>
</file>

<file path=xl/sharedStrings.xml><?xml version="1.0" encoding="utf-8"?>
<sst xmlns="http://schemas.openxmlformats.org/spreadsheetml/2006/main" count="1141" uniqueCount="408">
  <si>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</si>
  <si>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</si>
  <si>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</si>
  <si>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</si>
  <si>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</si>
  <si>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</si>
  <si>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</si>
  <si>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</si>
  <si>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</si>
  <si>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</si>
  <si>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</si>
  <si>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</si>
  <si>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</si>
  <si>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</si>
  <si>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</si>
  <si>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</si>
  <si>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</si>
  <si>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</si>
  <si>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</si>
  <si>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</si>
  <si>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</si>
  <si>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</si>
  <si>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</si>
  <si>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</si>
  <si>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</si>
  <si>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</si>
  <si>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</si>
  <si>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</si>
  <si>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</si>
  <si>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</si>
  <si>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</si>
  <si>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</si>
  <si>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</si>
  <si>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</si>
  <si>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</si>
  <si>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</si>
  <si>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</si>
  <si>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</si>
  <si>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</si>
  <si>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</si>
  <si>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</si>
  <si>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</si>
  <si>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</si>
  <si>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</si>
  <si>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</si>
  <si>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</si>
  <si>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</si>
  <si>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</si>
  <si>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</si>
  <si>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</si>
  <si>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</si>
  <si>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</si>
  <si>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</si>
  <si>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</si>
  <si>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</si>
  <si>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</si>
  <si>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</si>
  <si>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</si>
  <si>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</si>
  <si>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</si>
  <si>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</si>
  <si>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</si>
  <si>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</si>
  <si>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</si>
  <si>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</si>
  <si>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</si>
  <si>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</si>
  <si>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</si>
  <si>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</si>
  <si>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</si>
  <si>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</si>
  <si>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</si>
  <si>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</si>
  <si>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</si>
  <si>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</si>
  <si>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</si>
  <si>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</si>
  <si>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</si>
  <si>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</si>
  <si>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</si>
  <si>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</si>
  <si>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</si>
  <si>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</si>
  <si>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</si>
  <si>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</si>
  <si>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</si>
  <si>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</si>
  <si>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</si>
  <si>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</si>
  <si>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</si>
  <si>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</si>
  <si>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</si>
  <si>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</si>
  <si>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</si>
  <si>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</si>
  <si>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</si>
  <si>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</si>
  <si>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</si>
  <si>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</si>
  <si>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</si>
  <si>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</si>
  <si>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</si>
  <si>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</si>
  <si>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</si>
  <si>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</si>
  <si>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</si>
  <si>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</si>
  <si>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</si>
  <si>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</si>
  <si>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</si>
  <si>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</si>
  <si>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</si>
  <si>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</si>
  <si>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</si>
  <si>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</si>
  <si>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</si>
  <si>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</si>
  <si>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</si>
  <si>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</si>
  <si>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</si>
  <si>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</si>
  <si>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</si>
  <si>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</si>
  <si>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</si>
  <si>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</si>
  <si>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</si>
  <si>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</si>
  <si>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</si>
  <si>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</si>
  <si>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</si>
  <si>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</si>
  <si>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</si>
  <si>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</si>
  <si>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</si>
  <si>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</si>
  <si>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</si>
  <si>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</si>
  <si>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</si>
  <si>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</si>
  <si>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</si>
  <si>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</si>
  <si>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</si>
  <si>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</si>
  <si>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</si>
  <si>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</si>
  <si>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</si>
  <si>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</si>
  <si>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</si>
  <si>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</si>
  <si>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</si>
  <si>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</si>
  <si>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</si>
  <si>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</si>
  <si>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</si>
  <si>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</si>
  <si>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</si>
  <si>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</si>
  <si>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</si>
  <si>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</si>
  <si>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</si>
  <si>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</si>
  <si>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</si>
  <si>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</si>
  <si>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</si>
  <si>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</si>
  <si>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</si>
  <si>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</si>
  <si>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</si>
  <si>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</si>
  <si>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</si>
  <si>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</si>
  <si>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</si>
  <si>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</si>
  <si>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</si>
  <si>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</si>
  <si>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</si>
  <si>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</si>
  <si>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</si>
  <si>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</si>
  <si>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</si>
  <si>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</si>
  <si>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</si>
  <si>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</si>
  <si>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</si>
  <si>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</si>
  <si>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</si>
  <si>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</si>
  <si>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</si>
  <si>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</si>
  <si>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</si>
  <si>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</si>
  <si>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</si>
  <si>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</si>
  <si>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</si>
  <si>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</si>
  <si>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</si>
  <si>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</si>
  <si>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</si>
  <si>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</si>
  <si>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</si>
  <si>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</si>
  <si>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</si>
  <si>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</si>
  <si>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</si>
  <si>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</si>
  <si>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</si>
  <si>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</si>
  <si>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</si>
  <si>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</si>
  <si>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</si>
  <si>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</si>
  <si>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</si>
  <si>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</si>
  <si>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</si>
  <si>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</si>
  <si>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</si>
  <si>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</si>
  <si>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</si>
  <si>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</si>
  <si>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</si>
  <si>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</si>
  <si>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</si>
  <si>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</si>
  <si>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</si>
  <si>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</si>
  <si>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</si>
  <si>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</si>
  <si>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</si>
  <si>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</si>
  <si>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</si>
  <si>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</si>
  <si>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</si>
  <si>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</si>
  <si>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</si>
  <si>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</si>
  <si>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</si>
  <si>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</si>
  <si>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</si>
  <si>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</si>
  <si>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</si>
  <si>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</si>
  <si>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</si>
  <si>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</si>
  <si>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</si>
  <si>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</si>
  <si>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</si>
  <si>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</si>
  <si>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</si>
  <si>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</si>
  <si>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</si>
  <si>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</si>
  <si>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</si>
  <si>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</si>
  <si>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</si>
  <si>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</si>
  <si>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</si>
  <si>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</si>
  <si>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</si>
  <si>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</si>
  <si>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</si>
  <si>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</si>
  <si>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</si>
  <si>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</si>
  <si>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</si>
  <si>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</si>
  <si>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</si>
  <si>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</si>
  <si>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</si>
  <si>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</si>
  <si>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</si>
  <si>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</si>
  <si>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</si>
  <si>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</si>
  <si>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</si>
  <si>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</si>
  <si>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</si>
  <si>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</si>
  <si>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</si>
  <si>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</si>
  <si>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</si>
  <si>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</si>
  <si>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</si>
  <si>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</si>
  <si>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</si>
  <si>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</si>
  <si>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</si>
  <si>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</si>
  <si>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</si>
  <si>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</si>
  <si>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</si>
  <si>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</si>
  <si>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</si>
  <si>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</si>
  <si>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</si>
  <si>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</si>
  <si>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</si>
  <si>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</si>
  <si>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</si>
  <si>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</si>
  <si>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</si>
  <si>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</si>
  <si>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</si>
  <si>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</si>
  <si>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</si>
  <si>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</si>
  <si>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</si>
  <si>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</si>
  <si>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</si>
  <si>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</si>
  <si>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</si>
  <si>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</si>
  <si>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</si>
  <si>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</si>
  <si>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</si>
  <si>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</si>
  <si>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</si>
  <si>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</si>
  <si>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</si>
  <si>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</si>
  <si>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</si>
  <si>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</si>
  <si>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</si>
  <si>
    <t>七夕飾り</t>
    <phoneticPr fontId="12"/>
  </si>
  <si>
    <t>2018年05月　100kg×@50</t>
    <phoneticPr fontId="12"/>
  </si>
  <si>
    <t>2018年06月　80kg×@50</t>
    <phoneticPr fontId="12"/>
  </si>
  <si>
    <t>20万円引き出し</t>
    <rPh sb="2" eb="4">
      <t>マンエン</t>
    </rPh>
    <rPh sb="4" eb="5">
      <t>ヒ</t>
    </rPh>
    <rPh sb="6" eb="7">
      <t>ダ</t>
    </rPh>
    <phoneticPr fontId="12"/>
  </si>
  <si>
    <t>スイカ</t>
    <phoneticPr fontId="12"/>
  </si>
  <si>
    <t>雑貨</t>
    <rPh sb="0" eb="2">
      <t>ザッカ</t>
    </rPh>
    <phoneticPr fontId="12"/>
  </si>
  <si>
    <t>食材・景品</t>
    <rPh sb="0" eb="2">
      <t>ショクザイ</t>
    </rPh>
    <rPh sb="3" eb="5">
      <t>ケイヒン</t>
    </rPh>
    <phoneticPr fontId="12"/>
  </si>
  <si>
    <t>食材</t>
    <rPh sb="0" eb="2">
      <t>ショクザイ</t>
    </rPh>
    <phoneticPr fontId="12"/>
  </si>
  <si>
    <t>①夏まつり(7/22)</t>
  </si>
  <si>
    <t>①夏まつり(7/22)</t>
    <rPh sb="1" eb="2">
      <t>ナツ</t>
    </rPh>
    <phoneticPr fontId="12"/>
  </si>
  <si>
    <t>03.行事収入 集計</t>
  </si>
  <si>
    <t>①歳末たすけあい運動募金</t>
  </si>
  <si>
    <t>①歳末たすけあい運動募金</t>
    <rPh sb="1" eb="3">
      <t>サイマツ</t>
    </rPh>
    <rPh sb="8" eb="12">
      <t>ウンドウボキン</t>
    </rPh>
    <phoneticPr fontId="12"/>
  </si>
  <si>
    <t>06.募金</t>
  </si>
  <si>
    <t>06.募金</t>
    <rPh sb="3" eb="5">
      <t>ボキン</t>
    </rPh>
    <phoneticPr fontId="12"/>
  </si>
  <si>
    <t>②日赤平成30年7月豪雨災害義援金</t>
  </si>
  <si>
    <t>②日赤平成30年7月豪雨災害義援金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</si>
  <si>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④日赤平成30年7月豪雨災害義援金</t>
  </si>
  <si>
    <t>④日赤平成30年7月豪雨災害義援金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</si>
  <si>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06.募金 集計</t>
  </si>
  <si>
    <t>弔慰金（425髙田眞智子様/7月16日逝去）</t>
    <rPh sb="7" eb="9">
      <t>タカダ</t>
    </rPh>
    <rPh sb="9" eb="12">
      <t>マチコ</t>
    </rPh>
    <rPh sb="12" eb="13">
      <t>サマ</t>
    </rPh>
    <rPh sb="15" eb="16">
      <t>ガツ</t>
    </rPh>
    <rPh sb="18" eb="19">
      <t>ニチ</t>
    </rPh>
    <phoneticPr fontId="12"/>
  </si>
  <si>
    <t>プロパン</t>
    <phoneticPr fontId="12"/>
  </si>
  <si>
    <t>生ビール</t>
    <rPh sb="0" eb="1">
      <t>ナマ</t>
    </rPh>
    <phoneticPr fontId="12"/>
  </si>
  <si>
    <t>印刷代</t>
    <rPh sb="0" eb="2">
      <t>インサツ</t>
    </rPh>
    <rPh sb="2" eb="3">
      <t>ダイ</t>
    </rPh>
    <phoneticPr fontId="12"/>
  </si>
  <si>
    <t>ホットプレート</t>
    <phoneticPr fontId="12"/>
  </si>
  <si>
    <t>06.備品費 集計</t>
  </si>
  <si>
    <t>④運動会(9/23)</t>
  </si>
  <si>
    <t>④運動会(9/23)</t>
    <rPh sb="1" eb="4">
      <t>ウンドウカイ</t>
    </rPh>
    <phoneticPr fontId="12"/>
  </si>
  <si>
    <t>運動会分担金</t>
    <rPh sb="0" eb="3">
      <t>ウンドウカイ</t>
    </rPh>
    <rPh sb="3" eb="6">
      <t>ブンタンキン</t>
    </rPh>
    <phoneticPr fontId="12"/>
  </si>
  <si>
    <t>2018年07月　110kg×@50</t>
    <phoneticPr fontId="12"/>
  </si>
  <si>
    <t>2018年08月　80kg×@50</t>
    <phoneticPr fontId="12"/>
  </si>
  <si>
    <t>弔慰金（520久保美幸様/9月4日逝去）</t>
    <rPh sb="7" eb="9">
      <t>クボ</t>
    </rPh>
    <rPh sb="9" eb="11">
      <t>ミユキ</t>
    </rPh>
    <rPh sb="11" eb="12">
      <t>サマ</t>
    </rPh>
    <rPh sb="14" eb="15">
      <t>ガツ</t>
    </rPh>
    <rPh sb="16" eb="17">
      <t>ニチ</t>
    </rPh>
    <phoneticPr fontId="12"/>
  </si>
  <si>
    <t>バナナ、梅干し</t>
    <rPh sb="4" eb="6">
      <t>ウメボ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</si>
  <si>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</si>
  <si>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</si>
  <si>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食べ物、飲み物</t>
    <rPh sb="0" eb="1">
      <t>タ</t>
    </rPh>
    <rPh sb="2" eb="3">
      <t>モノ</t>
    </rPh>
    <rPh sb="4" eb="5">
      <t>ノ</t>
    </rPh>
    <rPh sb="6" eb="7">
      <t>モノ</t>
    </rPh>
    <phoneticPr fontId="12"/>
  </si>
  <si>
    <t>2018年09月　100kg×@50</t>
    <phoneticPr fontId="12"/>
  </si>
  <si>
    <t>⑤赤い羽根募金</t>
  </si>
  <si>
    <t>⑤赤い羽根募金</t>
    <rPh sb="1" eb="2">
      <t>アカ</t>
    </rPh>
    <phoneticPr fontId="12"/>
  </si>
  <si>
    <t>⑤いも煮会(10/21)</t>
  </si>
  <si>
    <t>⑤いも煮会(10/21)</t>
    <rPh sb="3" eb="4">
      <t>ニ</t>
    </rPh>
    <rPh sb="4" eb="5">
      <t>カイ</t>
    </rPh>
    <phoneticPr fontId="12"/>
  </si>
  <si>
    <t>食べ物</t>
    <rPh sb="0" eb="1">
      <t>タ</t>
    </rPh>
    <rPh sb="2" eb="3">
      <t>モノ</t>
    </rPh>
    <phoneticPr fontId="12"/>
  </si>
  <si>
    <t>食材・飲料</t>
    <rPh sb="0" eb="2">
      <t>ショクザイ</t>
    </rPh>
    <rPh sb="3" eb="5">
      <t>インリョウ</t>
    </rPh>
    <phoneticPr fontId="12"/>
  </si>
  <si>
    <t>カセットコンロ</t>
    <phoneticPr fontId="12"/>
  </si>
  <si>
    <t>交通費</t>
  </si>
  <si>
    <t>交通費</t>
    <rPh sb="0" eb="3">
      <t>コウツウヒ</t>
    </rPh>
    <phoneticPr fontId="12"/>
  </si>
  <si>
    <t>お茶</t>
    <rPh sb="1" eb="2">
      <t>チャ</t>
    </rPh>
    <phoneticPr fontId="12"/>
  </si>
  <si>
    <t>印刷代・防災訓練</t>
    <rPh sb="0" eb="2">
      <t>インサツ</t>
    </rPh>
    <rPh sb="2" eb="3">
      <t>ダイ</t>
    </rPh>
    <rPh sb="4" eb="6">
      <t>ボウサイ</t>
    </rPh>
    <rPh sb="6" eb="8">
      <t>クンレン</t>
    </rPh>
    <phoneticPr fontId="12"/>
  </si>
  <si>
    <t>印刷代・スタッフカード</t>
    <rPh sb="0" eb="2">
      <t>インサツ</t>
    </rPh>
    <rPh sb="2" eb="3">
      <t>ダイ</t>
    </rPh>
    <phoneticPr fontId="12"/>
  </si>
  <si>
    <t>日本酒</t>
    <rPh sb="0" eb="3">
      <t>ニホンシュ</t>
    </rPh>
    <phoneticPr fontId="12"/>
  </si>
  <si>
    <t>⑨新年顔合わせ会</t>
  </si>
  <si>
    <t>⑨新年顔合わせ会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</si>
  <si>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ＬＰガス２ｋｇ</t>
    <phoneticPr fontId="12"/>
  </si>
  <si>
    <t>食料・飲料</t>
    <rPh sb="0" eb="2">
      <t>ショクリョウ</t>
    </rPh>
    <rPh sb="3" eb="5">
      <t>インリョウ</t>
    </rPh>
    <phoneticPr fontId="12"/>
  </si>
  <si>
    <t>04.活動費④諸経費</t>
  </si>
  <si>
    <t>04.活動費④諸経費 集計</t>
  </si>
  <si>
    <t>健康サポート</t>
  </si>
  <si>
    <t>健康サポート</t>
    <rPh sb="0" eb="2">
      <t>ケンコウ</t>
    </rPh>
    <phoneticPr fontId="12"/>
  </si>
  <si>
    <t>③日赤募金（いも煮会）</t>
  </si>
  <si>
    <t>③日赤募金（いも煮会）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</si>
  <si>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②いも煮会(10/21)</t>
  </si>
  <si>
    <t>②いも煮会(10/21)</t>
    <rPh sb="3" eb="4">
      <t>ニ</t>
    </rPh>
    <rPh sb="4" eb="5">
      <t>カイ</t>
    </rPh>
    <phoneticPr fontId="12"/>
  </si>
  <si>
    <t>2018年10月　120kg×@50</t>
    <phoneticPr fontId="12"/>
  </si>
  <si>
    <t>カウンター</t>
    <phoneticPr fontId="12"/>
  </si>
  <si>
    <t>⑥もちつき(11/11)</t>
  </si>
  <si>
    <t>⑥もちつき(11/11)</t>
    <phoneticPr fontId="12"/>
  </si>
  <si>
    <t>ほうじ茶ティーバッグ</t>
    <rPh sb="3" eb="4">
      <t>チャ</t>
    </rPh>
    <phoneticPr fontId="12"/>
  </si>
  <si>
    <t>たくあん</t>
    <phoneticPr fontId="12"/>
  </si>
  <si>
    <t>餅つき屋</t>
    <rPh sb="0" eb="1">
      <t>モチ</t>
    </rPh>
    <rPh sb="3" eb="4">
      <t>ヤ</t>
    </rPh>
    <phoneticPr fontId="12"/>
  </si>
  <si>
    <t>プレートなど</t>
    <phoneticPr fontId="12"/>
  </si>
  <si>
    <t>④歳末たすけあい募金（もちつき）</t>
  </si>
  <si>
    <t>④歳末たすけあい募金（もちつき）</t>
    <rPh sb="1" eb="3">
      <t>サイマツ</t>
    </rPh>
    <rPh sb="8" eb="10">
      <t>ボキン</t>
    </rPh>
    <phoneticPr fontId="12"/>
  </si>
  <si>
    <t>⑥日赤募金（いも煮会）</t>
  </si>
  <si>
    <t>⑥日赤募金（いも煮会）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</si>
  <si>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印刷</t>
    <rPh sb="0" eb="2">
      <t>インサツ</t>
    </rPh>
    <phoneticPr fontId="12"/>
  </si>
  <si>
    <t>ゴム手袋、指サック</t>
    <rPh sb="2" eb="4">
      <t>テブクロ</t>
    </rPh>
    <rPh sb="5" eb="6">
      <t>ユビ</t>
    </rPh>
    <phoneticPr fontId="12"/>
  </si>
  <si>
    <t>2018年11月　90kg×@50</t>
    <phoneticPr fontId="12"/>
  </si>
  <si>
    <t>⑦歳末たすけあい募金</t>
  </si>
  <si>
    <t>⑦歳末たすけあい募金</t>
    <rPh sb="1" eb="3">
      <t>サイマツ</t>
    </rPh>
    <rPh sb="8" eb="10">
      <t>ボキン</t>
    </rPh>
    <phoneticPr fontId="12"/>
  </si>
  <si>
    <t>⑦クリスマス電飾</t>
  </si>
  <si>
    <t>⑦クリスマス電飾</t>
    <rPh sb="6" eb="8">
      <t>デンショク</t>
    </rPh>
    <phoneticPr fontId="12"/>
  </si>
  <si>
    <t>ワイヤレスピンマイク</t>
    <phoneticPr fontId="12"/>
  </si>
  <si>
    <t>自治会忘年会　10名</t>
    <phoneticPr fontId="12"/>
  </si>
  <si>
    <t>④自治会会議費懇親会費(12/29)</t>
  </si>
  <si>
    <t>⑧正月飾り</t>
  </si>
  <si>
    <t>⑧正月飾り</t>
    <rPh sb="1" eb="3">
      <t>ショウガツ</t>
    </rPh>
    <rPh sb="3" eb="4">
      <t>カザ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</si>
</sst>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190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72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467.735096180557" createdVersion="5" refreshedVersion="5" recordCount="94">
  <cacheSource type="worksheet">
    <worksheetSource ref="A2:G65523" sheet="収支明細(入力)"/>
  </cacheSource>
  <cacheFields count="7">
    <cacheField name="領収書月日" numFmtId="0">
      <sharedItems containsNonDate="0" containsDate="1" containsString="0" containsBlank="1" minDate="2018-04-19T00:00:00" maxDate="2018-12-30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8">
        <s v="04.活動費③募金支出"/>
        <s v="04.活動費①行事支出"/>
        <s v="04.その他収入①アルミ缶回収費"/>
        <s v="08.渉外費"/>
        <s v="06.募金"/>
        <s v="02.自治連年会費"/>
        <s v="03.行事収入"/>
        <s v="06.備品費"/>
        <s v="04.活動費④諸経費"/>
        <m/>
        <s v="07.消耗品費" u="1"/>
        <s v="06.歳末たすけあい運動募金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6.募金・義援金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42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①歳末たすけあい運動募金"/>
        <s v="宇喜田小島地区自治連協議会分担金"/>
        <s v="②七夕(7/7)"/>
        <s v="③夏まつり(7/22)"/>
        <s v="③青い羽根募金"/>
        <s v="①夏まつり(7/22)"/>
        <s v="②日赤平成30年7月豪雨災害義援金"/>
        <s v="④日赤平成30年7月豪雨災害義援金"/>
        <s v="備品"/>
        <s v="④運動会(9/23)"/>
        <s v="⑤いも煮会(10/21)"/>
        <s v="⑤赤い羽根募金"/>
        <s v="交通費"/>
        <s v="健康サポート"/>
        <s v="切手代・印刷代"/>
        <s v="⑨新年顔合わせ会"/>
        <s v="③日赤募金（いも煮会）"/>
        <s v="②いも煮会(10/21)"/>
        <s v="⑥日赤募金（いも煮会）"/>
        <s v="⑥もちつき(11/11)"/>
        <s v="④歳末たすけあい募金（もちつき）"/>
        <s v="⑦歳末たすけあい募金"/>
        <s v="⑦クリスマス電飾"/>
        <s v="④自治会会議費懇親会費(12/29)"/>
        <s v="⑧正月飾り"/>
        <m/>
        <s v="⑤クリスマス飾り" u="1"/>
        <s v="募金還付金（江戸川区）" u="1"/>
        <s v="④いも煮会（東京葬祭寄付金）" u="1"/>
        <s v="平成29年度葛西防犯協会支部会費" u="1"/>
        <s v="②茶話会(5/17)" u="1"/>
        <s v="⑧新年会(1/17)" u="1"/>
        <s v="刊行物配布委託料" u="1"/>
        <s v="葛西防犯カメラの会分担金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もちつき（東京葬祭）*" u="1"/>
        <s v="⑦鏡開き" u="1"/>
        <s v="2015年06月～2015年11月*" u="1"/>
        <s v="①ワイヤレスアンプ修理" u="1"/>
        <s v="集団回収報奨金(2015/10-2016/03)" u="1"/>
        <s v="集団回収報奨金(2014年04月〜2014年09月)*" u="1"/>
        <s v="葛西地区自治会連合会分担金*" u="1"/>
        <s v="⑧自治会会議費懇親会費(12/29)" u="1"/>
        <s v="平成26年06月　90kg×@50" u="1"/>
        <s v="①宇喜田・小島地区自治連懇親会（5/10）" u="1"/>
        <s v="集団回収報奨金(2016/04-2016/09)" u="1"/>
        <s v="③区民運動会（東京葬祭寄付金）" u="1"/>
        <s v="⑦弔慰金（７１8高木正明様/3月18日逝去）" u="1"/>
        <s v="⑨葛西地区新年顔合わせ会(1/6)" u="1"/>
        <s v="平成26年04月　110kg×@50" u="1"/>
        <s v="平成26年05月　110kg×@50" u="1"/>
        <s v="集団回収報奨金(2013年10月〜2014年03月)*" u="1"/>
        <s v="⑤葛西地区新年顔合わせ会(1/6)" u="1"/>
        <s v="平成27年1月　120kg×@50" u="1"/>
        <s v="⑧自治会会議費懇親会費(12/28)" u="1"/>
        <s v="②防災訓練（東京葬祭)*" u="1"/>
        <s v="⑦弔慰金（1013伊藤正典様/5月30日逝去）" u="1"/>
        <s v="平成26年12月　130kg×@50" u="1"/>
        <s v="⑨新年会" u="1"/>
        <s v="第32期コピー機使用料（2017年度上半期）" u="1"/>
        <s v="平成26年11月　140kg×@50" u="1"/>
        <s v="①夏まつり(7/16)" u="1"/>
        <s v="振込手数料*" u="1"/>
        <s v="⑤クリスマス電飾（東京葬祭）*" u="1"/>
        <s v="平成29年01月　80kg×@50" u="1"/>
        <s v="平成29年02月　80kg×@50" u="1"/>
        <s v="印刷代" u="1"/>
        <s v="平成26年07月　150kg×@50" u="1"/>
        <s v="平成26年08月　150kg×@50" u="1"/>
        <s v="平成28年1月　90kg×@50" u="1"/>
        <s v="⑥弔慰金（1208久松智様/2月23日逝去）" u="1"/>
        <s v="③バザー" u="1"/>
        <s v="⑧新年顔合わせ会" u="1"/>
        <s v="⑧クリスマス飾り" u="1"/>
        <s v="刊行物配布委託料*" u="1"/>
        <s v="④もちつき（東京葬祭 2/8）*" u="1"/>
        <s v="平成28年2月　80kg×@50" u="1"/>
        <s v="平成28年9月　80kg×@50" u="1"/>
        <s v="⑤弔慰金（420早福様丸山幸江様/9月16日逝去）" u="1"/>
        <s v="⑧鏡開き(1/10)・新年会(1/17)" u="1"/>
        <s v="平成26年09月　170kg×@50" u="1"/>
        <s v="①夏まつり（東京葬祭）（7/24）" u="1"/>
        <s v="⑤葛西地区新年顔合わせ会(1/9)" u="1"/>
        <s v="平成27年04月　90kg×@50" u="1"/>
        <s v="平成27年11月　90kg×@50" u="1"/>
        <s v="③夏まつり(7/25)" u="1"/>
        <s v="③自治会会議費懇親会費(5/21)" u="1"/>
        <s v="①茶話会(5/17)" u="1"/>
        <s v="⑥新年顔合わせ会（東京葬祭）*" u="1"/>
        <s v="鏡開き（718髙木様）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3)" u="1"/>
        <s v="⑥区長さんと葛西地区女性団体のつどい" u="1"/>
        <s v="集団回収報奨金(2014/10-2015/03)" u="1"/>
        <s v="平成27年07月　120kg×@50" u="1"/>
        <s v="葛西まつり分担金" u="1"/>
        <s v="③運動会（東京葬祭）*" u="1"/>
        <s v="ゴザ" u="1"/>
        <s v="⑧サークル活動費" u="1"/>
        <s v="②夏まつり(7/17)" u="1"/>
        <s v="ワイヤレスアンプ修理費（折半）" u="1"/>
        <s v="③区民運動会（東京葬祭 9/24）*" u="1"/>
        <s v="集団回収報奨金(2015/04-2015/09)" u="1"/>
        <s v="②いも煮会(10/25)" u="1"/>
        <s v="①夏まつり（東京葬祭）*" u="1"/>
        <s v="平成27年2月　100kg×@50" u="1"/>
        <s v="募金" u="1"/>
        <s v="平成27年07月　150kg×@50" u="1"/>
        <s v="平成27年09月　150kg×@50" u="1"/>
        <s v="④いも煮会(10/13)" u="1"/>
        <s v="⑩バザー(3/18)" u="1"/>
        <s v="第31期コミュニティー費（2016年度下半期）" u="1"/>
        <s v="平成28年12月　90kg×@50" u="1"/>
        <s v="社会福祉協議会正会員会費" u="1"/>
        <s v="平成28年06月　100kg×@50" u="1"/>
        <s v="平成28年11月　100kg×@50" u="1"/>
        <s v="⑩バザー" u="1"/>
        <s v="葛西防犯カメラの会分担金*" u="1"/>
        <s v="⑦正月飾り" u="1"/>
        <s v="③自治会会議費懇親会費(5/17)" u="1"/>
        <s v="①わんわんウォーキング分担金（4/24）" u="1"/>
        <s v="⑨ひな人形飾り(3/3)" u="1"/>
        <s v="平成28年08月　110kg×@50" u="1"/>
        <s v="②バザー" u="1"/>
        <s v="⑦クリスマス飾り" u="1"/>
        <s v="第30期コミュニティー費（2015年度下半期）" u="1"/>
        <s v="のぼり" u="1"/>
        <s v="平成26年10月　200kg×@50" u="1"/>
        <s v="平成27年度葛西防犯協会支部会費*" u="1"/>
        <s v="第30期コピー機使用料（2015年度下半期）" u="1"/>
        <s v="④運動会(9/27)" u="1"/>
        <s v="②夏まつり(7/25)" u="1"/>
        <s v="⑧新年顔合わせ会(1/14)" u="1"/>
        <s v="その他" u="1"/>
        <s v="平成28年3月　100kg×@50" u="1"/>
        <s v="⑨健康サポート" u="1"/>
        <s v="アクティブスピーカー" u="1"/>
        <s v="葛西まつり分担金*" u="1"/>
        <s v="バザー収入" u="1"/>
        <s v="平成27年度葛西防犯協会特別賛助会費" u="1"/>
        <s v="テント" u="1"/>
        <s v="④弔慰金（204近松様ご主人/8月9日逝去）" u="1"/>
        <s v="③区民運動会（東京葬祭）" u="1"/>
        <s v="①夏まつり（東京葬祭）（7/24）*" u="1"/>
        <s v="酒代返金（麺’Ｓクラブより）" u="1"/>
        <s v="⑥クリスマス" u="1"/>
        <s v="⑤いも煮会(10/25)" u="1"/>
        <s v="⑥自治会会議費懇親会費(12/29)" u="1"/>
        <s v="①夏まつり(7/17)" u="1"/>
        <s v="⑧もちつき(2/8)" u="1"/>
        <s v="⑤新年会、餅つき（東京葬祭寄付金）" u="1"/>
        <s v="④日赤募金（いも煮会）" u="1"/>
        <s v="2013年12月～2014年5月*" u="1"/>
        <s v="⑦葛西地区新年顔合わせ会(1/6)" u="1"/>
        <s v="第32期コミュニティー費（201７年度上半期）" u="1"/>
        <s v="③自治会会議費懇親会費(5/22)" u="1"/>
        <s v="⑤もちつき(11/13)" u="1"/>
        <s v="⑤歳末たすけあい募金" u="1"/>
        <s v="平成27年度葛西防犯協会支部会費" u="1"/>
        <s v="①七夕(7/7)" u="1"/>
        <s v="第31期コミュニティー費（2016年度上半期）" u="1"/>
        <s v="⑤弔慰金（103宇野朝子様/11月15日逝去）" u="1"/>
        <s v="⑦鏡開き(1/14)" u="1"/>
        <s v="②防災訓練（東京葬祭寄付金）" u="1"/>
        <s v="⑥正月飾り" u="1"/>
        <s v="平成28年度葛西防犯協会特別賛助会費" u="1"/>
        <s v="④赤い羽根募金" u="1"/>
        <s v="④歳末助け合い募金（もちつき）" u="1"/>
        <s v="②夏まつり(7/13)" u="1"/>
        <s v="消耗品" u="1"/>
        <s v="⑥クリスマス飾り" u="1"/>
        <s v="②防災訓練（東京葬祭）" u="1"/>
        <s v="平成27年3月　110kg×@50" u="1"/>
        <s v="自治連分担金" u="1"/>
        <s v="③運動会(9/28)" u="1"/>
        <s v="⑥クリスマス(11/28～12/26)" u="1"/>
        <s v="平成26年度葛西防犯協会特別賛助会費*" u="1"/>
        <s v="⑨もちつき(2/14)" u="1"/>
        <s v="2014年12月～2015年5月*" u="1"/>
        <s v="③自治会会議費懇親会費(5/25)" u="1"/>
        <s v="テント*" u="1"/>
        <s v="①夏まつり(7/25)" u="1"/>
        <s v="②防災訓練（東京葬祭 9/3)*" u="1"/>
        <s v="⑧鏡開き" u="1"/>
        <s v="④いも煮会(10/23)" u="1"/>
        <s v="銀行利息*" u="1"/>
        <s v="①わんわんウォーキング分担金（4/18）" u="1"/>
        <s v="集団回収報奨金(2016/10-2017/03)" u="1"/>
        <s v="第31期コピー機使用料（2016年度上半期）" u="1"/>
        <s v="③運動会(9/25)" u="1"/>
        <s v="バザー売上（3/18）" u="1"/>
        <s v="③いも煮（東京葬祭）*" u="1"/>
        <s v="⑩サークル活動費" u="1"/>
        <s v="③運動会(9/24)" u="1"/>
        <s v="④もちつき（11/12）" u="1"/>
        <s v="①宇喜田・小島地区自治連懇親会（5/11）" u="1"/>
        <s v="集団回収報奨金(2017/04-2017/09)" u="1"/>
        <s v="②わんわんウォーキング分担金（5/17）" u="1"/>
        <s v="平成28年度葛西防犯協会支部会費" u="1"/>
        <s v="①夏まつり（東京葬祭）（7/13）" u="1"/>
        <s v="⑥サークル活動費" u="1"/>
        <s v="②いも煮会（10/13）" u="1"/>
        <s v="②わんわんウォーキング分担金（4/20）" u="1"/>
        <s v="社会福祉協議会正会員会費*" u="1"/>
        <s v="⑦弔慰金（304畔高様ご主人/11月10日逝去）" u="1"/>
        <s v="⑦新年顔合わせ会(1/11)" u="1"/>
        <s v="⑥葛西地区新年顔合わせ会(1/6)" u="1"/>
        <s v="第31期コピー機使用料（2016年度下半期）" u="1"/>
        <s v="平成29年度葛西防犯協会特別賛助会費" u="1"/>
        <s v="バザー売上" u="1"/>
        <s v="2014年06月～2014年11月*" u="1"/>
        <s v="④歳末たすけあい募金" u="1"/>
        <s v="平成27年度葛西防犯協会特別賛助会費*" u="1"/>
        <s v="④弔慰金（1004花里昌子様/7月23日逝去）" u="1"/>
        <s v="⑦正月飾り（12/26～1/10）" u="1"/>
        <s v="集団回収報奨金(2014/10-2015/03)*" u="1"/>
        <s v="②夏まつり(7/16)" u="1"/>
        <s v="④弔慰金（103宇野朝子様/11月15日逝去）" u="1"/>
        <s v="集団回収報奨金(2015/04-2015/09)*" u="1"/>
        <s v="ノートＰＣ分担金" u="1"/>
        <s v="②宇喜田・小島地区自治連懇親会（5/8）" u="1"/>
        <s v="③赤い羽根募金" u="1"/>
        <s v="③日赤募金" u="1"/>
        <s v="日本興亜損保自治会活動保険保険料*" u="1"/>
        <s v="①夏まつり（東京葬祭 7/24）*" u="1"/>
        <s v="①夏まつり(7/13)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1641" maxValue="112192"/>
    </cacheField>
    <cacheField name="支出" numFmtId="0">
      <sharedItems containsString="0" containsBlank="1" containsNumber="1" containsInteger="1" minValue="160" maxValue="7157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47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9">
        <item m="1" x="33"/>
        <item m="1" x="29"/>
        <item m="1" x="35"/>
        <item x="5"/>
        <item x="6"/>
        <item m="1" x="34"/>
        <item x="2"/>
        <item m="1" x="22"/>
        <item x="1"/>
        <item m="1" x="23"/>
        <item x="0"/>
        <item x="8"/>
        <item m="1" x="24"/>
        <item m="1" x="14"/>
        <item m="1" x="12"/>
        <item m="1" x="30"/>
        <item m="1" x="28"/>
        <item m="1" x="25"/>
        <item m="1" x="18"/>
        <item m="1" x="31"/>
        <item m="1" x="16"/>
        <item m="1" x="13"/>
        <item m="1" x="11"/>
        <item x="7"/>
        <item x="4"/>
        <item m="1" x="26"/>
        <item m="1" x="10"/>
        <item m="1" x="36"/>
        <item m="1" x="17"/>
        <item m="1" x="21"/>
        <item x="3"/>
        <item m="1" x="32"/>
        <item m="1" x="15"/>
        <item m="1" x="20"/>
        <item m="1" x="27"/>
        <item m="1" x="19"/>
        <item m="1" x="37"/>
        <item h="1" x="9"/>
        <item t="default"/>
      </items>
    </pivotField>
    <pivotField axis="axisRow" compact="0" outline="0" showAll="0" sortType="ascending" defaultSubtotal="0">
      <items count="242">
        <item x="4"/>
        <item m="1" x="50"/>
        <item x="3"/>
        <item m="1" x="202"/>
        <item m="1" x="136"/>
        <item m="1" x="56"/>
        <item m="1" x="211"/>
        <item m="1" x="241"/>
        <item m="1" x="73"/>
        <item m="1" x="164"/>
        <item x="13"/>
        <item m="1" x="197"/>
        <item m="1" x="240"/>
        <item m="1" x="215"/>
        <item m="1" x="93"/>
        <item m="1" x="159"/>
        <item m="1" x="120"/>
        <item x="8"/>
        <item m="1" x="175"/>
        <item x="1"/>
        <item m="1" x="99"/>
        <item x="0"/>
        <item m="1" x="168"/>
        <item m="1" x="226"/>
        <item m="1" x="194"/>
        <item m="1" x="49"/>
        <item m="1" x="217"/>
        <item x="25"/>
        <item m="1" x="107"/>
        <item m="1" x="119"/>
        <item m="1" x="139"/>
        <item m="1" x="218"/>
        <item m="1" x="213"/>
        <item x="5"/>
        <item m="1" x="236"/>
        <item m="1" x="184"/>
        <item m="1" x="232"/>
        <item m="1" x="115"/>
        <item m="1" x="147"/>
        <item x="10"/>
        <item x="7"/>
        <item m="1" x="38"/>
        <item x="14"/>
        <item m="1" x="198"/>
        <item m="1" x="187"/>
        <item m="1" x="67"/>
        <item m="1" x="179"/>
        <item m="1" x="207"/>
        <item m="1" x="83"/>
        <item m="1" x="209"/>
        <item m="1" x="205"/>
        <item m="1" x="190"/>
        <item m="1" x="112"/>
        <item x="11"/>
        <item m="1" x="97"/>
        <item m="1" x="117"/>
        <item m="1" x="158"/>
        <item m="1" x="58"/>
        <item m="1" x="135"/>
        <item x="6"/>
        <item m="1" x="98"/>
        <item m="1" x="171"/>
        <item m="1" x="195"/>
        <item x="12"/>
        <item m="1" x="237"/>
        <item m="1" x="238"/>
        <item x="24"/>
        <item m="1" x="125"/>
        <item m="1" x="200"/>
        <item m="1" x="36"/>
        <item m="1" x="210"/>
        <item m="1" x="87"/>
        <item m="1" x="47"/>
        <item x="17"/>
        <item m="1" x="146"/>
        <item m="1" x="227"/>
        <item x="28"/>
        <item m="1" x="183"/>
        <item x="31"/>
        <item m="1" x="182"/>
        <item m="1" x="229"/>
        <item m="1" x="233"/>
        <item m="1" x="157"/>
        <item x="15"/>
        <item m="1" x="167"/>
        <item x="18"/>
        <item m="1" x="162"/>
        <item m="1" x="34"/>
        <item m="1" x="75"/>
        <item m="1" x="172"/>
        <item m="1" x="64"/>
        <item m="1" x="94"/>
        <item m="1" x="173"/>
        <item m="1" x="166"/>
        <item x="19"/>
        <item m="1" x="177"/>
        <item m="1" x="90"/>
        <item m="1" x="161"/>
        <item m="1" x="191"/>
        <item m="1" x="186"/>
        <item m="1" x="216"/>
        <item x="27"/>
        <item m="1" x="222"/>
        <item m="1" x="108"/>
        <item m="1" x="163"/>
        <item m="1" x="100"/>
        <item m="1" x="180"/>
        <item m="1" x="82"/>
        <item x="26"/>
        <item m="1" x="140"/>
        <item x="30"/>
        <item m="1" x="169"/>
        <item m="1" x="48"/>
        <item m="1" x="178"/>
        <item x="29"/>
        <item m="1" x="221"/>
        <item m="1" x="134"/>
        <item m="1" x="230"/>
        <item m="1" x="68"/>
        <item m="1" x="220"/>
        <item m="1" x="59"/>
        <item m="1" x="85"/>
        <item m="1" x="114"/>
        <item m="1" x="165"/>
        <item m="1" x="199"/>
        <item m="1" x="91"/>
        <item m="1" x="66"/>
        <item m="1" x="54"/>
        <item m="1" x="39"/>
        <item m="1" x="84"/>
        <item m="1" x="148"/>
        <item x="32"/>
        <item m="1" x="137"/>
        <item m="1" x="193"/>
        <item m="1" x="60"/>
        <item m="1" x="151"/>
        <item m="1" x="70"/>
        <item x="23"/>
        <item m="1" x="208"/>
        <item m="1" x="132"/>
        <item m="1" x="126"/>
        <item m="1" x="152"/>
        <item x="2"/>
        <item m="1" x="113"/>
        <item m="1" x="149"/>
        <item m="1" x="156"/>
        <item m="1" x="196"/>
        <item m="1" x="235"/>
        <item m="1" x="142"/>
        <item m="1" x="154"/>
        <item m="1" x="225"/>
        <item m="1" x="206"/>
        <item m="1" x="116"/>
        <item m="1" x="78"/>
        <item x="9"/>
        <item m="1" x="111"/>
        <item m="1" x="153"/>
        <item m="1" x="53"/>
        <item m="1" x="41"/>
        <item m="1" x="133"/>
        <item m="1" x="40"/>
        <item m="1" x="86"/>
        <item m="1" x="101"/>
        <item m="1" x="201"/>
        <item x="21"/>
        <item x="20"/>
        <item m="1" x="189"/>
        <item m="1" x="129"/>
        <item m="1" x="219"/>
        <item m="1" x="160"/>
        <item m="1" x="63"/>
        <item m="1" x="109"/>
        <item m="1" x="231"/>
        <item m="1" x="52"/>
        <item m="1" x="118"/>
        <item m="1" x="234"/>
        <item m="1" x="51"/>
        <item m="1" x="57"/>
        <item m="1" x="203"/>
        <item m="1" x="212"/>
        <item m="1" x="185"/>
        <item m="1" x="74"/>
        <item x="22"/>
        <item m="1" x="145"/>
        <item m="1" x="141"/>
        <item m="1" x="223"/>
        <item m="1" x="204"/>
        <item m="1" x="127"/>
        <item m="1" x="176"/>
        <item m="1" x="71"/>
        <item m="1" x="170"/>
        <item m="1" x="239"/>
        <item x="16"/>
        <item m="1" x="61"/>
        <item m="1" x="62"/>
        <item m="1" x="55"/>
        <item m="1" x="79"/>
        <item m="1" x="80"/>
        <item m="1" x="92"/>
        <item m="1" x="143"/>
        <item m="1" x="72"/>
        <item m="1" x="69"/>
        <item m="1" x="192"/>
        <item m="1" x="95"/>
        <item m="1" x="102"/>
        <item m="1" x="103"/>
        <item m="1" x="110"/>
        <item m="1" x="123"/>
        <item m="1" x="104"/>
        <item m="1" x="124"/>
        <item m="1" x="105"/>
        <item m="1" x="96"/>
        <item m="1" x="106"/>
        <item m="1" x="65"/>
        <item m="1" x="121"/>
        <item m="1" x="188"/>
        <item m="1" x="174"/>
        <item m="1" x="144"/>
        <item m="1" x="155"/>
        <item m="1" x="228"/>
        <item m="1" x="42"/>
        <item m="1" x="43"/>
        <item m="1" x="130"/>
        <item m="1" x="44"/>
        <item m="1" x="138"/>
        <item m="1" x="45"/>
        <item m="1" x="46"/>
        <item m="1" x="131"/>
        <item m="1" x="128"/>
        <item m="1" x="81"/>
        <item m="1" x="88"/>
        <item m="1" x="150"/>
        <item m="1" x="89"/>
        <item m="1" x="214"/>
        <item m="1" x="181"/>
        <item m="1" x="76"/>
        <item m="1" x="77"/>
        <item m="1" x="37"/>
        <item m="1" x="224"/>
        <item m="1" x="122"/>
        <item m="1" x="35"/>
        <item x="33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43">
    <i>
      <x v="1"/>
      <x v="4"/>
      <x v="10"/>
    </i>
    <i r="2">
      <x v="27"/>
    </i>
    <i t="default" r="1">
      <x v="4"/>
    </i>
    <i r="1">
      <x v="6"/>
      <x v="142"/>
    </i>
    <i t="default" r="1">
      <x v="6"/>
    </i>
    <i r="1">
      <x v="24"/>
      <x v="17"/>
    </i>
    <i r="2">
      <x v="42"/>
    </i>
    <i r="2">
      <x v="66"/>
    </i>
    <i r="2">
      <x v="76"/>
    </i>
    <i t="default" r="1">
      <x v="24"/>
    </i>
    <i>
      <x v="2"/>
      <x v="3"/>
      <x v="154"/>
    </i>
    <i t="default" r="1">
      <x v="3"/>
    </i>
    <i r="1">
      <x v="8"/>
      <x v="19"/>
    </i>
    <i r="2">
      <x v="39"/>
    </i>
    <i r="2">
      <x v="53"/>
    </i>
    <i r="2">
      <x v="73"/>
    </i>
    <i r="2">
      <x v="85"/>
    </i>
    <i r="2">
      <x v="101"/>
    </i>
    <i r="2">
      <x v="110"/>
    </i>
    <i r="2">
      <x v="131"/>
    </i>
    <i r="2">
      <x v="137"/>
    </i>
    <i r="2">
      <x v="164"/>
    </i>
    <i t="default" r="1">
      <x v="8"/>
    </i>
    <i r="1">
      <x v="10"/>
      <x v="21"/>
    </i>
    <i r="2">
      <x v="40"/>
    </i>
    <i r="2">
      <x v="63"/>
    </i>
    <i r="2">
      <x v="83"/>
    </i>
    <i r="2">
      <x v="94"/>
    </i>
    <i r="2">
      <x v="108"/>
    </i>
    <i r="2">
      <x v="114"/>
    </i>
    <i t="default" r="1">
      <x v="10"/>
    </i>
    <i r="1">
      <x v="11"/>
      <x v="182"/>
    </i>
    <i t="default" r="1">
      <x v="11"/>
    </i>
    <i r="1">
      <x v="23"/>
      <x v="192"/>
    </i>
    <i t="default" r="1">
      <x v="23"/>
    </i>
    <i r="1">
      <x v="30"/>
      <x/>
    </i>
    <i r="2">
      <x v="2"/>
    </i>
    <i r="2">
      <x v="33"/>
    </i>
    <i r="2">
      <x v="59"/>
    </i>
    <i r="2">
      <x v="78"/>
    </i>
    <i r="2">
      <x v="165"/>
    </i>
    <i t="default" r="1"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189">
      <pivotArea outline="0" collapsedLevelsAreSubtotals="1" fieldPosition="0"/>
    </format>
    <format dxfId="18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8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8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8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8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8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8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8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7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7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7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7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7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7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7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7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7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7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6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6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6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6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6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5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5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1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1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1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1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1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15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15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14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14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14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14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14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14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14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14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14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14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13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13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13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13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1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1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13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3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3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13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12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12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12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12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12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12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12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12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1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1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1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1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1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1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1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1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1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9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9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4"/>
          </reference>
        </references>
      </pivotArea>
    </format>
    <format dxfId="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5"/>
  <sheetViews>
    <sheetView tabSelected="1" view="pageBreakPreview" topLeftCell="A73" zoomScale="90" zoomScaleSheetLayoutView="90" workbookViewId="0">
      <selection activeCell="F81" sqref="F81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300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 x14ac:dyDescent="0.15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 x14ac:dyDescent="0.15">
      <c r="A4" s="119">
        <v>43210</v>
      </c>
      <c r="B4" s="4" t="s">
        <v>6</v>
      </c>
      <c r="C4" s="5" t="s">
        <v>137</v>
      </c>
      <c r="D4" s="5" t="s">
        <v>303</v>
      </c>
      <c r="E4" s="5" t="s">
        <v>304</v>
      </c>
      <c r="F4" s="124"/>
      <c r="G4" s="124">
        <v>1400</v>
      </c>
      <c r="H4" s="126">
        <f t="shared" ref="H4:H66" si="0">H3+F4-G4</f>
        <v>188775</v>
      </c>
    </row>
    <row r="5" spans="1:8" x14ac:dyDescent="0.15">
      <c r="A5" s="119">
        <v>43210</v>
      </c>
      <c r="B5" s="4" t="s">
        <v>6</v>
      </c>
      <c r="C5" s="5" t="s">
        <v>137</v>
      </c>
      <c r="D5" s="5" t="s">
        <v>303</v>
      </c>
      <c r="E5" s="5" t="s">
        <v>304</v>
      </c>
      <c r="F5" s="124"/>
      <c r="G5" s="124">
        <v>14478</v>
      </c>
      <c r="H5" s="126">
        <f t="shared" si="0"/>
        <v>174297</v>
      </c>
    </row>
    <row r="6" spans="1:8" x14ac:dyDescent="0.15">
      <c r="A6" s="119">
        <v>43214</v>
      </c>
      <c r="B6" s="4" t="s">
        <v>5</v>
      </c>
      <c r="C6" s="5" t="s">
        <v>162</v>
      </c>
      <c r="D6" s="5" t="s">
        <v>163</v>
      </c>
      <c r="E6" s="5" t="s">
        <v>305</v>
      </c>
      <c r="F6" s="124">
        <v>4000</v>
      </c>
      <c r="G6" s="124"/>
      <c r="H6" s="126">
        <f t="shared" si="0"/>
        <v>178297</v>
      </c>
    </row>
    <row r="7" spans="1:8" x14ac:dyDescent="0.15">
      <c r="A7" s="119">
        <v>43216</v>
      </c>
      <c r="B7" s="4" t="s">
        <v>6</v>
      </c>
      <c r="C7" s="5" t="s">
        <v>143</v>
      </c>
      <c r="D7" s="5" t="s">
        <v>307</v>
      </c>
      <c r="E7" s="5" t="s">
        <v>307</v>
      </c>
      <c r="F7" s="124"/>
      <c r="G7" s="124">
        <v>5000</v>
      </c>
      <c r="H7" s="126">
        <f t="shared" si="0"/>
        <v>173297</v>
      </c>
    </row>
    <row r="8" spans="1:8" x14ac:dyDescent="0.15">
      <c r="A8" s="119">
        <v>43225</v>
      </c>
      <c r="B8" s="4" t="s">
        <v>6</v>
      </c>
      <c r="C8" s="5" t="s">
        <v>143</v>
      </c>
      <c r="D8" s="5" t="s">
        <v>196</v>
      </c>
      <c r="E8" s="5" t="s">
        <v>308</v>
      </c>
      <c r="F8" s="125"/>
      <c r="G8" s="125">
        <v>10000</v>
      </c>
      <c r="H8" s="126">
        <f t="shared" si="0"/>
        <v>163297</v>
      </c>
    </row>
    <row r="9" spans="1:8" x14ac:dyDescent="0.15">
      <c r="A9" s="119">
        <v>43226</v>
      </c>
      <c r="B9" s="4" t="s">
        <v>6</v>
      </c>
      <c r="C9" s="5" t="s">
        <v>143</v>
      </c>
      <c r="D9" s="5" t="s">
        <v>311</v>
      </c>
      <c r="E9" s="5" t="s">
        <v>312</v>
      </c>
      <c r="F9" s="124"/>
      <c r="G9" s="124">
        <v>6000</v>
      </c>
      <c r="H9" s="126">
        <f t="shared" si="0"/>
        <v>157297</v>
      </c>
    </row>
    <row r="10" spans="1:8" x14ac:dyDescent="0.15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309</v>
      </c>
      <c r="F10" s="125"/>
      <c r="G10" s="125">
        <v>10000</v>
      </c>
      <c r="H10" s="126">
        <f t="shared" si="0"/>
        <v>147297</v>
      </c>
    </row>
    <row r="11" spans="1:8" x14ac:dyDescent="0.15">
      <c r="A11" s="119">
        <v>43221</v>
      </c>
      <c r="B11" s="4" t="s">
        <v>6</v>
      </c>
      <c r="C11" s="5" t="s">
        <v>137</v>
      </c>
      <c r="D11" s="5" t="s">
        <v>303</v>
      </c>
      <c r="E11" s="5" t="s">
        <v>304</v>
      </c>
      <c r="F11" s="124"/>
      <c r="G11" s="124">
        <v>9740</v>
      </c>
      <c r="H11" s="126">
        <f t="shared" si="0"/>
        <v>137557</v>
      </c>
    </row>
    <row r="12" spans="1:8" x14ac:dyDescent="0.15">
      <c r="A12" s="119">
        <v>43240</v>
      </c>
      <c r="B12" s="4" t="s">
        <v>6</v>
      </c>
      <c r="C12" s="5" t="s">
        <v>143</v>
      </c>
      <c r="D12" s="5" t="s">
        <v>315</v>
      </c>
      <c r="E12" s="5" t="s">
        <v>315</v>
      </c>
      <c r="F12" s="124"/>
      <c r="G12" s="124">
        <v>37908</v>
      </c>
      <c r="H12" s="126">
        <f t="shared" si="0"/>
        <v>99649</v>
      </c>
    </row>
    <row r="13" spans="1:8" x14ac:dyDescent="0.15">
      <c r="A13" s="119">
        <v>43230</v>
      </c>
      <c r="B13" s="4" t="s">
       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 x14ac:dyDescent="0.15">
      <c r="A14" s="123">
        <v>43248</v>
      </c>
      <c r="B14" s="4" t="s">
        <v>5</v>
      </c>
      <c r="C14" s="5" t="s">
        <v>336</v>
      </c>
      <c r="D14" s="5" t="s">
        <v>334</v>
      </c>
      <c r="E14" s="5" t="s">
        <v>278</v>
      </c>
      <c r="F14" s="125">
        <v>6370</v>
      </c>
      <c r="G14" s="125"/>
      <c r="H14" s="126">
        <f t="shared" si="0"/>
        <v>104019</v>
      </c>
    </row>
    <row r="15" spans="1:8" x14ac:dyDescent="0.15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 x14ac:dyDescent="0.15">
      <c r="A16" s="119">
        <v>43256</v>
      </c>
      <c r="B16" s="4" t="s">
        <v>6</v>
      </c>
      <c r="C16" s="5" t="s">
        <v>137</v>
      </c>
      <c r="D16" s="5" t="s">
        <v>318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9" x14ac:dyDescent="0.15">
      <c r="A17" s="119">
        <v>43262</v>
      </c>
      <c r="B17" s="4" t="s">
        <v>6</v>
      </c>
      <c r="C17" s="5" t="s">
        <v>137</v>
      </c>
      <c r="D17" s="5" t="s">
        <v>318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9" x14ac:dyDescent="0.15">
      <c r="A18" s="119">
        <v>43276</v>
      </c>
      <c r="B18" s="4" t="s">
        <v>6</v>
      </c>
      <c r="C18" s="5" t="s">
        <v>137</v>
      </c>
      <c r="D18" s="5" t="s">
        <v>318</v>
      </c>
      <c r="E18" s="5" t="s">
        <v>316</v>
      </c>
      <c r="F18" s="124"/>
      <c r="G18" s="124">
        <v>3000</v>
      </c>
      <c r="H18" s="126">
        <f t="shared" si="0"/>
        <v>58237</v>
      </c>
    </row>
    <row r="19" spans="1:9" x14ac:dyDescent="0.15">
      <c r="A19" s="119">
        <v>43285</v>
      </c>
      <c r="B19" s="4" t="s">
        <v>6</v>
      </c>
      <c r="C19" s="5" t="s">
        <v>137</v>
      </c>
      <c r="D19" s="5" t="s">
        <v>320</v>
      </c>
      <c r="E19" s="5" t="s">
        <v>321</v>
      </c>
      <c r="F19" s="124"/>
      <c r="G19" s="124">
        <v>4900</v>
      </c>
      <c r="H19" s="126">
        <f t="shared" si="0"/>
        <v>53337</v>
      </c>
    </row>
    <row r="20" spans="1:9" s="7" customFormat="1" x14ac:dyDescent="0.15">
      <c r="A20" s="119">
        <v>43259</v>
      </c>
      <c r="B20" s="4" t="s">
        <v>6</v>
      </c>
      <c r="C20" s="5" t="s">
        <v>137</v>
      </c>
      <c r="D20" s="5" t="s">
        <v>318</v>
      </c>
      <c r="E20" s="5" t="s">
        <v>322</v>
      </c>
      <c r="F20" s="124"/>
      <c r="G20" s="124">
        <v>2291</v>
      </c>
      <c r="H20" s="126">
        <f t="shared" si="0"/>
        <v>51046</v>
      </c>
    </row>
    <row r="21" spans="1:9" x14ac:dyDescent="0.15">
      <c r="A21" s="119">
        <v>43274</v>
      </c>
      <c r="B21" s="4" t="s">
        <v>6</v>
      </c>
      <c r="C21" s="5" t="s">
        <v>137</v>
      </c>
      <c r="D21" s="5" t="s">
        <v>318</v>
      </c>
      <c r="E21" s="5" t="s">
        <v>322</v>
      </c>
      <c r="F21" s="124"/>
      <c r="G21" s="124">
        <v>1140</v>
      </c>
      <c r="H21" s="126">
        <f t="shared" si="0"/>
        <v>49906</v>
      </c>
    </row>
    <row r="22" spans="1:9" x14ac:dyDescent="0.15">
      <c r="A22" s="119">
        <v>43249</v>
      </c>
      <c r="B22" s="4" t="s">
        <v>5</v>
      </c>
      <c r="C22" s="5" t="s">
        <v>162</v>
      </c>
      <c r="D22" s="5" t="s">
        <v>163</v>
      </c>
      <c r="E22" s="5" t="s">
        <v>323</v>
      </c>
      <c r="F22" s="124">
        <v>5000</v>
      </c>
      <c r="G22" s="124"/>
      <c r="H22" s="126">
        <f t="shared" si="0"/>
        <v>54906</v>
      </c>
    </row>
    <row r="23" spans="1:9" x14ac:dyDescent="0.15">
      <c r="A23" s="119">
        <v>43277</v>
      </c>
      <c r="B23" s="4" t="s">
        <v>5</v>
      </c>
      <c r="C23" s="5" t="s">
        <v>162</v>
      </c>
      <c r="D23" s="5" t="s">
        <v>163</v>
      </c>
      <c r="E23" s="5" t="s">
        <v>324</v>
      </c>
      <c r="F23" s="124">
        <v>4000</v>
      </c>
      <c r="G23" s="124"/>
      <c r="H23" s="126">
        <f t="shared" si="0"/>
        <v>58906</v>
      </c>
    </row>
    <row r="24" spans="1:9" s="7" customFormat="1" x14ac:dyDescent="0.15">
      <c r="A24" s="119">
        <v>43277</v>
      </c>
      <c r="B24" s="4" t="s">
        <v>6</v>
      </c>
      <c r="C24" s="5" t="s">
        <v>137</v>
      </c>
      <c r="D24" s="5" t="s">
        <v>318</v>
      </c>
      <c r="E24" s="5" t="s">
        <v>322</v>
      </c>
      <c r="F24" s="124"/>
      <c r="G24" s="124">
        <v>927</v>
      </c>
      <c r="H24" s="126">
        <f t="shared" si="0"/>
        <v>57979</v>
      </c>
    </row>
    <row r="25" spans="1:9" s="7" customFormat="1" x14ac:dyDescent="0.15">
      <c r="A25" s="119">
        <v>43288</v>
      </c>
      <c r="B25" s="4" t="s">
        <v>6</v>
      </c>
      <c r="C25" s="5" t="s">
        <v>136</v>
      </c>
      <c r="D25" s="5" t="s">
        <v>11</v>
      </c>
      <c r="E25" s="5" t="s">
        <v>11</v>
      </c>
      <c r="F25" s="124"/>
      <c r="G25" s="124">
        <v>1000</v>
      </c>
      <c r="H25" s="126">
        <f t="shared" si="0"/>
        <v>56979</v>
      </c>
    </row>
    <row r="26" spans="1:9" s="7" customFormat="1" x14ac:dyDescent="0.15">
      <c r="A26" s="119">
        <v>43302</v>
      </c>
      <c r="B26" s="4" t="s">
        <v>6</v>
      </c>
      <c r="C26" s="5" t="s">
        <v>137</v>
      </c>
      <c r="D26" s="5" t="s">
        <v>320</v>
      </c>
      <c r="E26" s="5" t="s">
        <v>326</v>
      </c>
      <c r="F26" s="124"/>
      <c r="G26" s="124">
        <v>5119</v>
      </c>
      <c r="H26" s="126">
        <f t="shared" si="0"/>
        <v>51860</v>
      </c>
    </row>
    <row r="27" spans="1:9" s="7" customFormat="1" x14ac:dyDescent="0.15">
      <c r="A27" s="119">
        <v>43302</v>
      </c>
      <c r="B27" s="4" t="s">
        <v>6</v>
      </c>
      <c r="C27" s="5" t="s">
        <v>137</v>
      </c>
      <c r="D27" s="5" t="s">
        <v>320</v>
      </c>
      <c r="E27" s="5" t="s">
        <v>327</v>
      </c>
      <c r="F27" s="124"/>
      <c r="G27" s="124">
        <v>432</v>
      </c>
      <c r="H27" s="126">
        <f t="shared" si="0"/>
        <v>51428</v>
      </c>
    </row>
    <row r="28" spans="1:9" s="7" customFormat="1" x14ac:dyDescent="0.15">
      <c r="A28" s="119">
        <v>43303</v>
      </c>
      <c r="B28" s="4" t="s">
        <v>6</v>
      </c>
      <c r="C28" s="5" t="s">
        <v>137</v>
      </c>
      <c r="D28" s="5" t="s">
        <v>320</v>
      </c>
      <c r="E28" s="5" t="s">
        <v>328</v>
      </c>
      <c r="F28" s="124"/>
      <c r="G28" s="124">
        <v>27307</v>
      </c>
      <c r="H28" s="126">
        <f t="shared" si="0"/>
        <v>24121</v>
      </c>
    </row>
    <row r="29" spans="1:9" s="7" customFormat="1" x14ac:dyDescent="0.15">
      <c r="A29" s="119">
        <v>43303</v>
      </c>
      <c r="B29" s="4" t="s">
        <v>6</v>
      </c>
      <c r="C29" s="5" t="s">
        <v>137</v>
      </c>
      <c r="D29" s="5" t="s">
        <v>320</v>
      </c>
      <c r="E29" s="5" t="s">
        <v>329</v>
      </c>
      <c r="F29" s="124"/>
      <c r="G29" s="124">
        <v>18152</v>
      </c>
      <c r="H29" s="126">
        <f>H28+F29-G29+200000</f>
        <v>205969</v>
      </c>
      <c r="I29" s="7" t="s">
        <v>325</v>
      </c>
    </row>
    <row r="30" spans="1:9" s="7" customFormat="1" x14ac:dyDescent="0.15">
      <c r="A30" s="119">
        <v>43304</v>
      </c>
      <c r="B30" s="4" t="s">
        <v>5</v>
      </c>
      <c r="C30" s="5" t="s">
        <v>14</v>
      </c>
      <c r="D30" s="5" t="s">
        <v>331</v>
      </c>
      <c r="E30" s="5" t="s">
        <v>331</v>
      </c>
      <c r="F30" s="124">
        <v>34800</v>
      </c>
      <c r="G30" s="124"/>
      <c r="H30" s="126">
        <f t="shared" si="0"/>
        <v>240769</v>
      </c>
    </row>
    <row r="31" spans="1:9" s="7" customFormat="1" x14ac:dyDescent="0.15">
      <c r="A31" s="119">
        <v>43303</v>
      </c>
      <c r="B31" s="4" t="s">
        <v>5</v>
      </c>
      <c r="C31" s="5" t="s">
        <v>336</v>
      </c>
      <c r="D31" s="5" t="s">
        <v>338</v>
      </c>
      <c r="E31" s="5" t="s">
        <v>338</v>
      </c>
      <c r="F31" s="124">
        <v>16932</v>
      </c>
      <c r="G31" s="124"/>
      <c r="H31" s="126">
        <f t="shared" si="0"/>
        <v>257701</v>
      </c>
    </row>
    <row r="32" spans="1:9" s="7" customFormat="1" x14ac:dyDescent="0.15">
      <c r="A32" s="119">
        <v>43304</v>
      </c>
      <c r="B32" s="4" t="s">
        <v>6</v>
      </c>
      <c r="C32" s="5" t="s">
        <v>136</v>
      </c>
      <c r="D32" s="5" t="s">
        <v>340</v>
      </c>
      <c r="E32" s="5" t="s">
        <v>340</v>
      </c>
      <c r="F32" s="124"/>
      <c r="G32" s="124">
        <v>16932</v>
      </c>
      <c r="H32" s="126">
        <f t="shared" si="0"/>
        <v>240769</v>
      </c>
    </row>
    <row r="33" spans="1:8" s="7" customFormat="1" x14ac:dyDescent="0.15">
      <c r="A33" s="119">
        <v>43309</v>
      </c>
      <c r="B33" s="4" t="s">
        <v>6</v>
      </c>
      <c r="C33" s="5" t="s">
        <v>143</v>
      </c>
      <c r="D33" s="5" t="s">
        <v>196</v>
      </c>
      <c r="E33" s="5" t="s">
        <v>342</v>
      </c>
      <c r="F33" s="125"/>
      <c r="G33" s="125">
        <v>10000</v>
      </c>
      <c r="H33" s="126">
        <f t="shared" si="0"/>
        <v>230769</v>
      </c>
    </row>
    <row r="34" spans="1:8" s="7" customFormat="1" x14ac:dyDescent="0.15">
      <c r="A34" s="119">
        <v>43309</v>
      </c>
      <c r="B34" s="4" t="s">
        <v>6</v>
      </c>
      <c r="C34" s="5" t="s">
        <v>137</v>
      </c>
      <c r="D34" s="5" t="s">
        <v>320</v>
      </c>
      <c r="E34" s="5" t="s">
        <v>343</v>
      </c>
      <c r="F34" s="124"/>
      <c r="G34" s="124">
        <v>1944</v>
      </c>
      <c r="H34" s="126">
        <f t="shared" si="0"/>
        <v>228825</v>
      </c>
    </row>
    <row r="35" spans="1:8" s="7" customFormat="1" x14ac:dyDescent="0.15">
      <c r="A35" s="119">
        <v>43309</v>
      </c>
      <c r="B35" s="4" t="s">
        <v>6</v>
      </c>
      <c r="C35" s="5" t="s">
        <v>137</v>
      </c>
      <c r="D35" s="5" t="s">
        <v>320</v>
      </c>
      <c r="E35" s="5" t="s">
        <v>344</v>
      </c>
      <c r="F35" s="124"/>
      <c r="G35" s="124">
        <v>47350</v>
      </c>
      <c r="H35" s="126">
        <f t="shared" si="0"/>
        <v>181475</v>
      </c>
    </row>
    <row r="36" spans="1:8" s="7" customFormat="1" x14ac:dyDescent="0.15">
      <c r="A36" s="119">
        <v>43309</v>
      </c>
      <c r="B36" s="4" t="s">
        <v>6</v>
      </c>
      <c r="C36" s="5" t="s">
        <v>137</v>
      </c>
      <c r="D36" s="5" t="s">
        <v>320</v>
      </c>
      <c r="E36" s="5" t="s">
        <v>345</v>
      </c>
      <c r="F36" s="124"/>
      <c r="G36" s="124">
        <v>4610</v>
      </c>
      <c r="H36" s="126">
        <f t="shared" si="0"/>
        <v>176865</v>
      </c>
    </row>
    <row r="37" spans="1:8" s="7" customFormat="1" x14ac:dyDescent="0.15">
      <c r="A37" s="119">
        <v>43309</v>
      </c>
      <c r="B37" s="4" t="s">
        <v>6</v>
      </c>
      <c r="C37" s="13" t="s">
        <v>141</v>
      </c>
      <c r="D37" s="13" t="s">
        <v>18</v>
      </c>
      <c r="E37" s="5" t="s">
        <v>346</v>
      </c>
      <c r="F37" s="124"/>
      <c r="G37" s="124">
        <v>11030</v>
      </c>
      <c r="H37" s="126">
        <f t="shared" si="0"/>
        <v>165835</v>
      </c>
    </row>
    <row r="38" spans="1:8" s="7" customFormat="1" x14ac:dyDescent="0.15">
      <c r="A38" s="119">
        <v>43314</v>
      </c>
      <c r="B38" s="4" t="s">
        <v>6</v>
      </c>
      <c r="C38" s="5" t="s">
        <v>137</v>
      </c>
      <c r="D38" s="5" t="s">
        <v>349</v>
      </c>
      <c r="E38" s="5" t="s">
        <v>350</v>
      </c>
      <c r="F38" s="124"/>
      <c r="G38" s="124">
        <v>7800</v>
      </c>
      <c r="H38" s="126">
        <f t="shared" si="0"/>
        <v>158035</v>
      </c>
    </row>
    <row r="39" spans="1:8" s="7" customFormat="1" x14ac:dyDescent="0.15">
      <c r="A39" s="119">
        <v>43312</v>
      </c>
      <c r="B39" s="4" t="s">
        <v>5</v>
      </c>
      <c r="C39" s="5" t="s">
        <v>162</v>
      </c>
      <c r="D39" s="5" t="s">
        <v>163</v>
      </c>
      <c r="E39" s="5" t="s">
        <v>351</v>
      </c>
      <c r="F39" s="124">
        <v>5500</v>
      </c>
      <c r="G39" s="124"/>
      <c r="H39" s="126">
        <f t="shared" si="0"/>
        <v>163535</v>
      </c>
    </row>
    <row r="40" spans="1:8" s="7" customFormat="1" x14ac:dyDescent="0.15">
      <c r="A40" s="119">
        <v>43340</v>
      </c>
      <c r="B40" s="4" t="s">
        <v>5</v>
      </c>
      <c r="C40" s="5" t="s">
        <v>162</v>
      </c>
      <c r="D40" s="5" t="s">
        <v>163</v>
      </c>
      <c r="E40" s="5" t="s">
        <v>352</v>
      </c>
      <c r="F40" s="124">
        <v>4000</v>
      </c>
      <c r="G40" s="124"/>
      <c r="H40" s="126">
        <f t="shared" si="0"/>
        <v>167535</v>
      </c>
    </row>
    <row r="41" spans="1:8" s="7" customFormat="1" x14ac:dyDescent="0.15">
      <c r="A41" s="119">
        <v>43350</v>
      </c>
      <c r="B41" s="4" t="s">
        <v>6</v>
      </c>
      <c r="C41" s="5" t="s">
        <v>143</v>
      </c>
      <c r="D41" s="5" t="s">
        <v>196</v>
      </c>
      <c r="E41" s="5" t="s">
        <v>353</v>
      </c>
      <c r="F41" s="124"/>
      <c r="G41" s="124">
        <v>10000</v>
      </c>
      <c r="H41" s="126">
        <f t="shared" si="0"/>
        <v>157535</v>
      </c>
    </row>
    <row r="42" spans="1:8" s="7" customFormat="1" x14ac:dyDescent="0.15">
      <c r="A42" s="119">
        <v>43365</v>
      </c>
      <c r="B42" s="4" t="s">
        <v>6</v>
      </c>
      <c r="C42" s="5" t="s">
        <v>137</v>
      </c>
      <c r="D42" s="5" t="s">
        <v>349</v>
      </c>
      <c r="E42" s="5" t="s">
        <v>354</v>
      </c>
      <c r="F42" s="124"/>
      <c r="G42" s="124">
        <v>1419</v>
      </c>
      <c r="H42" s="126">
        <f t="shared" si="0"/>
        <v>156116</v>
      </c>
    </row>
    <row r="43" spans="1:8" s="7" customFormat="1" x14ac:dyDescent="0.15">
      <c r="A43" s="119">
        <v>43366</v>
      </c>
      <c r="B43" s="4" t="s">
        <v>6</v>
      </c>
      <c r="C43" s="5" t="s">
        <v>137</v>
      </c>
      <c r="D43" s="5" t="s">
        <v>349</v>
      </c>
      <c r="E43" s="5" t="s">
        <v>355</v>
      </c>
      <c r="F43" s="124"/>
      <c r="G43" s="124">
        <v>11772</v>
      </c>
      <c r="H43" s="126">
        <f t="shared" si="0"/>
        <v>144344</v>
      </c>
    </row>
    <row r="44" spans="1:8" s="7" customFormat="1" x14ac:dyDescent="0.15">
      <c r="A44" s="119">
        <v>43366</v>
      </c>
      <c r="B44" s="4" t="s">
        <v>6</v>
      </c>
      <c r="C44" s="5" t="s">
        <v>137</v>
      </c>
      <c r="D44" s="5" t="s">
        <v>349</v>
      </c>
      <c r="E44" s="5" t="s">
        <v>356</v>
      </c>
      <c r="F44" s="124"/>
      <c r="G44" s="124">
        <v>11127</v>
      </c>
      <c r="H44" s="126">
        <f t="shared" si="0"/>
        <v>133217</v>
      </c>
    </row>
    <row r="45" spans="1:8" s="7" customFormat="1" x14ac:dyDescent="0.15">
      <c r="A45" s="119">
        <v>43366</v>
      </c>
      <c r="B45" s="4" t="s">
        <v>6</v>
      </c>
      <c r="C45" s="5" t="s">
        <v>137</v>
      </c>
      <c r="D45" s="5" t="s">
        <v>362</v>
      </c>
      <c r="E45" s="5" t="s">
        <v>356</v>
      </c>
      <c r="F45" s="124"/>
      <c r="G45" s="124">
        <v>9062</v>
      </c>
      <c r="H45" s="126">
        <f t="shared" si="0"/>
        <v>124155</v>
      </c>
    </row>
    <row r="46" spans="1:8" s="7" customFormat="1" x14ac:dyDescent="0.15">
      <c r="A46" s="119">
        <v>43366</v>
      </c>
      <c r="B46" s="4" t="s">
        <v>6</v>
      </c>
      <c r="C46" s="5" t="s">
        <v>137</v>
      </c>
      <c r="D46" s="5" t="s">
        <v>349</v>
      </c>
      <c r="E46" s="5" t="s">
        <v>357</v>
      </c>
      <c r="F46" s="124"/>
      <c r="G46" s="124">
        <v>4174</v>
      </c>
      <c r="H46" s="126">
        <f t="shared" si="0"/>
        <v>119981</v>
      </c>
    </row>
    <row r="47" spans="1:8" s="7" customFormat="1" x14ac:dyDescent="0.15">
      <c r="A47" s="119">
        <v>43368</v>
      </c>
      <c r="B47" s="4" t="s">
        <v>5</v>
      </c>
      <c r="C47" s="5" t="s">
        <v>162</v>
      </c>
      <c r="D47" s="5" t="s">
        <v>163</v>
      </c>
      <c r="E47" s="5" t="s">
        <v>358</v>
      </c>
      <c r="F47" s="124">
        <v>5000</v>
      </c>
      <c r="G47" s="124"/>
      <c r="H47" s="126">
        <f t="shared" si="0"/>
        <v>124981</v>
      </c>
    </row>
    <row r="48" spans="1:8" s="7" customFormat="1" x14ac:dyDescent="0.15">
      <c r="A48" s="119">
        <v>43379</v>
      </c>
      <c r="B48" s="4" t="s">
        <v>6</v>
      </c>
      <c r="C48" s="5" t="s">
        <v>136</v>
      </c>
      <c r="D48" s="5" t="s">
        <v>360</v>
      </c>
      <c r="E48" s="5" t="s">
        <v>360</v>
      </c>
      <c r="F48" s="125"/>
      <c r="G48" s="125">
        <v>3000</v>
      </c>
      <c r="H48" s="126">
        <f t="shared" si="0"/>
        <v>121981</v>
      </c>
    </row>
    <row r="49" spans="1:8" s="7" customFormat="1" x14ac:dyDescent="0.15">
      <c r="A49" s="119">
        <v>43366</v>
      </c>
      <c r="B49" s="4" t="s">
        <v>6</v>
      </c>
      <c r="C49" s="5" t="s">
        <v>137</v>
      </c>
      <c r="D49" s="5" t="s">
        <v>349</v>
      </c>
      <c r="E49" s="5" t="s">
        <v>211</v>
      </c>
      <c r="F49" s="124"/>
      <c r="G49" s="124">
        <v>12970</v>
      </c>
      <c r="H49" s="126">
        <f t="shared" si="0"/>
        <v>109011</v>
      </c>
    </row>
    <row r="50" spans="1:8" s="7" customFormat="1" x14ac:dyDescent="0.15">
      <c r="A50" s="119">
        <v>43393</v>
      </c>
      <c r="B50" s="4" t="s">
        <v>6</v>
      </c>
      <c r="C50" s="5" t="s">
        <v>137</v>
      </c>
      <c r="D50" s="5" t="s">
        <v>362</v>
      </c>
      <c r="E50" s="5" t="s">
        <v>363</v>
      </c>
      <c r="F50" s="124"/>
      <c r="G50" s="124">
        <v>498</v>
      </c>
      <c r="H50" s="126">
        <f t="shared" si="0"/>
        <v>108513</v>
      </c>
    </row>
    <row r="51" spans="1:8" s="7" customFormat="1" x14ac:dyDescent="0.15">
      <c r="A51" s="119">
        <v>43393</v>
      </c>
      <c r="B51" s="4" t="s">
        <v>6</v>
      </c>
      <c r="C51" s="5" t="s">
        <v>137</v>
      </c>
      <c r="D51" s="5" t="s">
        <v>362</v>
      </c>
      <c r="E51" s="5" t="s">
        <v>364</v>
      </c>
      <c r="F51" s="124"/>
      <c r="G51" s="124">
        <v>37213</v>
      </c>
      <c r="H51" s="126">
        <f t="shared" si="0"/>
        <v>71300</v>
      </c>
    </row>
    <row r="52" spans="1:8" s="7" customFormat="1" x14ac:dyDescent="0.15">
      <c r="A52" s="119">
        <v>43387</v>
      </c>
      <c r="B52" s="4" t="s">
        <v>6</v>
      </c>
      <c r="C52" s="13" t="s">
        <v>141</v>
      </c>
      <c r="D52" s="13" t="s">
        <v>18</v>
      </c>
      <c r="E52" s="5" t="s">
        <v>365</v>
      </c>
      <c r="F52" s="124"/>
      <c r="G52" s="124">
        <v>8023</v>
      </c>
      <c r="H52" s="126">
        <f t="shared" si="0"/>
        <v>63277</v>
      </c>
    </row>
    <row r="53" spans="1:8" s="7" customFormat="1" x14ac:dyDescent="0.15">
      <c r="A53" s="119">
        <v>43387</v>
      </c>
      <c r="B53" s="4" t="s">
        <v>6</v>
      </c>
      <c r="C53" s="5" t="s">
        <v>143</v>
      </c>
      <c r="D53" s="5" t="s">
        <v>154</v>
      </c>
      <c r="E53" s="5" t="s">
        <v>367</v>
      </c>
      <c r="F53" s="124"/>
      <c r="G53" s="124">
        <v>410</v>
      </c>
      <c r="H53" s="126">
        <f t="shared" si="0"/>
        <v>62867</v>
      </c>
    </row>
    <row r="54" spans="1:8" s="7" customFormat="1" x14ac:dyDescent="0.15">
      <c r="A54" s="119">
        <v>43390</v>
      </c>
      <c r="B54" s="4" t="s">
        <v>6</v>
      </c>
      <c r="C54" s="5" t="s">
        <v>137</v>
      </c>
      <c r="D54" s="5" t="s">
        <v>379</v>
      </c>
      <c r="E54" s="5" t="s">
        <v>368</v>
      </c>
      <c r="F54" s="124"/>
      <c r="G54" s="124">
        <v>386</v>
      </c>
      <c r="H54" s="126">
        <f t="shared" si="0"/>
        <v>62481</v>
      </c>
    </row>
    <row r="55" spans="1:8" s="7" customFormat="1" x14ac:dyDescent="0.15">
      <c r="A55" s="119">
        <v>43390</v>
      </c>
      <c r="B55" s="4" t="s">
        <v>6</v>
      </c>
      <c r="C55" s="5" t="s">
        <v>138</v>
      </c>
      <c r="D55" s="5" t="s">
        <v>112</v>
      </c>
      <c r="E55" s="5" t="s">
        <v>369</v>
      </c>
      <c r="F55" s="124"/>
      <c r="G55" s="124">
        <v>650</v>
      </c>
      <c r="H55" s="126">
        <f t="shared" si="0"/>
        <v>61831</v>
      </c>
    </row>
    <row r="56" spans="1:8" s="7" customFormat="1" x14ac:dyDescent="0.15">
      <c r="A56" s="119">
        <v>43390</v>
      </c>
      <c r="B56" s="4" t="s">
        <v>6</v>
      </c>
      <c r="C56" s="5" t="s">
        <v>137</v>
      </c>
      <c r="D56" s="5" t="s">
        <v>379</v>
      </c>
      <c r="E56" s="5" t="s">
        <v>153</v>
      </c>
      <c r="F56" s="124"/>
      <c r="G56" s="124">
        <v>160</v>
      </c>
      <c r="H56" s="126">
        <f t="shared" si="0"/>
        <v>61671</v>
      </c>
    </row>
    <row r="57" spans="1:8" s="7" customFormat="1" x14ac:dyDescent="0.15">
      <c r="A57" s="119">
        <v>43390</v>
      </c>
      <c r="B57" s="4" t="s">
        <v>6</v>
      </c>
      <c r="C57" s="5" t="s">
        <v>138</v>
      </c>
      <c r="D57" s="5" t="s">
        <v>112</v>
      </c>
      <c r="E57" s="5" t="s">
        <v>370</v>
      </c>
      <c r="F57" s="124"/>
      <c r="G57" s="124">
        <v>250</v>
      </c>
      <c r="H57" s="126">
        <f t="shared" si="0"/>
        <v>61421</v>
      </c>
    </row>
    <row r="58" spans="1:8" s="7" customFormat="1" x14ac:dyDescent="0.15">
      <c r="A58" s="119">
        <v>43390</v>
      </c>
      <c r="B58" s="4" t="s">
        <v>6</v>
      </c>
      <c r="C58" s="5" t="s">
        <v>137</v>
      </c>
      <c r="D58" s="5" t="s">
        <v>362</v>
      </c>
      <c r="E58" s="5" t="s">
        <v>153</v>
      </c>
      <c r="F58" s="124"/>
      <c r="G58" s="124">
        <v>1100</v>
      </c>
      <c r="H58" s="126">
        <f t="shared" si="0"/>
        <v>60321</v>
      </c>
    </row>
    <row r="59" spans="1:8" s="7" customFormat="1" x14ac:dyDescent="0.15">
      <c r="A59" s="119">
        <v>43390</v>
      </c>
      <c r="B59" s="4" t="s">
        <v>6</v>
      </c>
      <c r="C59" s="5" t="s">
        <v>137</v>
      </c>
      <c r="D59" s="5" t="s">
        <v>362</v>
      </c>
      <c r="E59" s="5" t="s">
        <v>371</v>
      </c>
      <c r="F59" s="124"/>
      <c r="G59" s="124">
        <v>2500</v>
      </c>
      <c r="H59" s="126">
        <f t="shared" si="0"/>
        <v>57821</v>
      </c>
    </row>
    <row r="60" spans="1:8" s="7" customFormat="1" x14ac:dyDescent="0.15">
      <c r="A60" s="119">
        <v>43393</v>
      </c>
      <c r="B60" s="4" t="s">
        <v>6</v>
      </c>
      <c r="C60" s="5" t="s">
        <v>137</v>
      </c>
      <c r="D60" s="5" t="s">
        <v>373</v>
      </c>
      <c r="E60" s="5" t="s">
        <v>371</v>
      </c>
      <c r="F60" s="124"/>
      <c r="G60" s="124">
        <v>2500</v>
      </c>
      <c r="H60" s="126">
        <f t="shared" si="0"/>
        <v>55321</v>
      </c>
    </row>
    <row r="61" spans="1:8" s="7" customFormat="1" x14ac:dyDescent="0.15">
      <c r="A61" s="119">
        <v>43393</v>
      </c>
      <c r="B61" s="4" t="s">
        <v>6</v>
      </c>
      <c r="C61" s="5" t="s">
        <v>137</v>
      </c>
      <c r="D61" s="5" t="s">
        <v>362</v>
      </c>
      <c r="E61" s="5" t="s">
        <v>374</v>
      </c>
      <c r="F61" s="124"/>
      <c r="G61" s="124">
        <v>1944</v>
      </c>
      <c r="H61" s="126">
        <f t="shared" si="0"/>
        <v>53377</v>
      </c>
    </row>
    <row r="62" spans="1:8" s="7" customFormat="1" x14ac:dyDescent="0.15">
      <c r="A62" s="119">
        <v>43394</v>
      </c>
      <c r="B62" s="4" t="s">
        <v>6</v>
      </c>
      <c r="C62" s="5" t="s">
        <v>137</v>
      </c>
      <c r="D62" s="5" t="s">
        <v>362</v>
      </c>
      <c r="E62" s="5" t="s">
        <v>375</v>
      </c>
      <c r="F62" s="124"/>
      <c r="G62" s="124">
        <v>21561</v>
      </c>
      <c r="H62" s="126">
        <f t="shared" si="0"/>
        <v>31816</v>
      </c>
    </row>
    <row r="63" spans="1:8" s="7" customFormat="1" x14ac:dyDescent="0.15">
      <c r="A63" s="119">
        <v>43394</v>
      </c>
      <c r="B63" s="4" t="s">
        <v>5</v>
      </c>
      <c r="C63" s="5" t="s">
        <v>336</v>
      </c>
      <c r="D63" s="5" t="s">
        <v>381</v>
      </c>
      <c r="E63" s="5" t="s">
        <v>381</v>
      </c>
      <c r="F63" s="124">
        <v>1641</v>
      </c>
      <c r="G63" s="124"/>
      <c r="H63" s="126">
        <f t="shared" si="0"/>
        <v>33457</v>
      </c>
    </row>
    <row r="64" spans="1:8" s="7" customFormat="1" x14ac:dyDescent="0.15">
      <c r="A64" s="119">
        <v>43394</v>
      </c>
      <c r="B64" s="4" t="s">
        <v>5</v>
      </c>
      <c r="C64" s="5" t="s">
        <v>14</v>
      </c>
      <c r="D64" s="5" t="s">
        <v>383</v>
      </c>
      <c r="E64" s="5" t="s">
        <v>383</v>
      </c>
      <c r="F64" s="124">
        <v>12200</v>
      </c>
      <c r="G64" s="124"/>
      <c r="H64" s="126">
        <f t="shared" si="0"/>
        <v>45657</v>
      </c>
    </row>
    <row r="65" spans="1:9" s="7" customFormat="1" x14ac:dyDescent="0.15">
      <c r="A65" s="119">
        <v>43403</v>
      </c>
      <c r="B65" s="4" t="s">
        <v>5</v>
      </c>
      <c r="C65" s="5" t="s">
        <v>162</v>
      </c>
      <c r="D65" s="5" t="s">
        <v>163</v>
      </c>
      <c r="E65" s="5" t="s">
        <v>384</v>
      </c>
      <c r="F65" s="124">
        <v>6000</v>
      </c>
      <c r="G65" s="124"/>
      <c r="H65" s="126">
        <f t="shared" si="0"/>
        <v>51657</v>
      </c>
    </row>
    <row r="66" spans="1:9" s="7" customFormat="1" x14ac:dyDescent="0.15">
      <c r="A66" s="119">
        <v>43398</v>
      </c>
      <c r="B66" s="4" t="s">
        <v>6</v>
      </c>
      <c r="C66" s="5" t="s">
        <v>136</v>
      </c>
      <c r="D66" s="5" t="s">
        <v>395</v>
      </c>
      <c r="E66" s="5" t="s">
        <v>395</v>
      </c>
      <c r="F66" s="124"/>
      <c r="G66" s="124">
        <v>1641</v>
      </c>
      <c r="H66" s="126">
        <f t="shared" si="0"/>
        <v>50016</v>
      </c>
    </row>
    <row r="67" spans="1:9" s="7" customFormat="1" x14ac:dyDescent="0.15">
      <c r="A67" s="119">
        <v>43408</v>
      </c>
      <c r="B67" s="4" t="s">
        <v>6</v>
      </c>
      <c r="C67" s="13" t="s">
        <v>141</v>
      </c>
      <c r="D67" s="13" t="s">
        <v>18</v>
      </c>
      <c r="E67" s="5" t="s">
        <v>385</v>
      </c>
      <c r="F67" s="124"/>
      <c r="G67" s="124">
        <v>216</v>
      </c>
      <c r="H67" s="126">
        <f>H66+F67-G67+200000</f>
        <v>249800</v>
      </c>
      <c r="I67" s="7" t="s">
        <v>325</v>
      </c>
    </row>
    <row r="68" spans="1:9" s="7" customFormat="1" x14ac:dyDescent="0.15">
      <c r="A68" s="119">
        <v>43414</v>
      </c>
      <c r="B68" s="4" t="s">
        <v>6</v>
      </c>
      <c r="C68" s="5" t="s">
        <v>137</v>
      </c>
      <c r="D68" s="5" t="s">
        <v>387</v>
      </c>
      <c r="E68" s="5" t="s">
        <v>389</v>
      </c>
      <c r="F68" s="124"/>
      <c r="G68" s="124">
        <v>2202</v>
      </c>
      <c r="H68" s="126">
        <f t="shared" ref="H68:H84" si="1">H67+F68-G68</f>
        <v>247598</v>
      </c>
    </row>
    <row r="69" spans="1:9" s="7" customFormat="1" x14ac:dyDescent="0.15">
      <c r="A69" s="119">
        <v>43415</v>
      </c>
      <c r="B69" s="4" t="s">
        <v>6</v>
      </c>
      <c r="C69" s="5" t="s">
        <v>137</v>
      </c>
      <c r="D69" s="5" t="s">
        <v>387</v>
      </c>
      <c r="E69" s="5" t="s">
        <v>390</v>
      </c>
      <c r="F69" s="124"/>
      <c r="G69" s="124">
        <v>100000</v>
      </c>
      <c r="H69" s="126">
        <f t="shared" si="1"/>
        <v>147598</v>
      </c>
    </row>
    <row r="70" spans="1:9" s="7" customFormat="1" x14ac:dyDescent="0.15">
      <c r="A70" s="119">
        <v>43414</v>
      </c>
      <c r="B70" s="4" t="s">
        <v>6</v>
      </c>
      <c r="C70" s="5" t="s">
        <v>137</v>
      </c>
      <c r="D70" s="5" t="s">
        <v>387</v>
      </c>
      <c r="E70" s="5" t="s">
        <v>391</v>
      </c>
      <c r="F70" s="124"/>
      <c r="G70" s="124">
        <v>540</v>
      </c>
      <c r="H70" s="126">
        <f t="shared" si="1"/>
        <v>147058</v>
      </c>
    </row>
    <row r="71" spans="1:9" s="7" customFormat="1" x14ac:dyDescent="0.15">
      <c r="A71" s="119">
        <v>43404</v>
      </c>
      <c r="B71" s="4" t="s">
        <v>6</v>
      </c>
      <c r="C71" s="13" t="s">
        <v>141</v>
      </c>
      <c r="D71" s="13" t="s">
        <v>18</v>
      </c>
      <c r="E71" s="5" t="s">
        <v>388</v>
      </c>
      <c r="F71" s="124"/>
      <c r="G71" s="124">
        <v>292</v>
      </c>
      <c r="H71" s="126">
        <f t="shared" si="1"/>
        <v>146766</v>
      </c>
    </row>
    <row r="72" spans="1:9" s="7" customFormat="1" x14ac:dyDescent="0.15">
      <c r="A72" s="119">
        <v>43415</v>
      </c>
      <c r="B72" s="4" t="s">
        <v>5</v>
      </c>
      <c r="C72" s="5" t="s">
        <v>336</v>
      </c>
      <c r="D72" s="5" t="s">
        <v>393</v>
      </c>
      <c r="E72" s="5" t="s">
        <v>393</v>
      </c>
      <c r="F72" s="124">
        <v>2249</v>
      </c>
      <c r="G72" s="124"/>
      <c r="H72" s="126">
        <f t="shared" si="1"/>
        <v>149015</v>
      </c>
    </row>
    <row r="73" spans="1:9" s="7" customFormat="1" x14ac:dyDescent="0.15">
      <c r="A73" s="119">
        <v>43415</v>
      </c>
      <c r="B73" s="4" t="s">
        <v>6</v>
      </c>
      <c r="C73" s="5" t="s">
        <v>137</v>
      </c>
      <c r="D73" s="5" t="s">
        <v>387</v>
      </c>
      <c r="E73" s="5" t="s">
        <v>396</v>
      </c>
      <c r="F73" s="124"/>
      <c r="G73" s="124">
        <v>1060</v>
      </c>
      <c r="H73" s="126">
        <f t="shared" si="1"/>
        <v>147955</v>
      </c>
    </row>
    <row r="74" spans="1:9" s="7" customFormat="1" x14ac:dyDescent="0.15">
      <c r="A74" s="119">
        <v>43415</v>
      </c>
      <c r="B74" s="4" t="s">
        <v>6</v>
      </c>
      <c r="C74" s="5" t="s">
        <v>137</v>
      </c>
      <c r="D74" s="5" t="s">
        <v>387</v>
      </c>
      <c r="E74" s="5" t="s">
        <v>397</v>
      </c>
      <c r="F74" s="124"/>
      <c r="G74" s="124">
        <v>324</v>
      </c>
      <c r="H74" s="126">
        <f t="shared" si="1"/>
        <v>147631</v>
      </c>
    </row>
    <row r="75" spans="1:9" s="7" customFormat="1" x14ac:dyDescent="0.15">
      <c r="A75" s="119">
        <v>43431</v>
      </c>
      <c r="B75" s="4" t="s">
        <v>5</v>
      </c>
      <c r="C75" s="5" t="s">
        <v>162</v>
      </c>
      <c r="D75" s="5" t="s">
        <v>163</v>
      </c>
      <c r="E75" s="5" t="s">
        <v>398</v>
      </c>
      <c r="F75" s="124">
        <v>4500</v>
      </c>
      <c r="G75" s="124"/>
      <c r="H75" s="126">
        <f t="shared" si="1"/>
        <v>152131</v>
      </c>
    </row>
    <row r="76" spans="1:9" s="7" customFormat="1" x14ac:dyDescent="0.15">
      <c r="A76" s="119">
        <v>43435</v>
      </c>
      <c r="B76" s="4" t="s">
        <v>6</v>
      </c>
      <c r="C76" s="5" t="s">
        <v>136</v>
      </c>
      <c r="D76" s="5" t="s">
        <v>400</v>
      </c>
      <c r="E76" s="5" t="s">
        <v>400</v>
      </c>
      <c r="F76" s="124"/>
      <c r="G76" s="124">
        <v>22177</v>
      </c>
      <c r="H76" s="126">
        <f t="shared" si="1"/>
        <v>129954</v>
      </c>
    </row>
    <row r="77" spans="1:9" s="7" customFormat="1" x14ac:dyDescent="0.15">
      <c r="A77" s="119">
        <v>43435</v>
      </c>
      <c r="B77" s="4" t="s">
        <v>6</v>
      </c>
      <c r="C77" s="5" t="s">
        <v>137</v>
      </c>
      <c r="D77" s="5" t="s">
        <v>402</v>
      </c>
      <c r="E77" s="5" t="s">
        <v>402</v>
      </c>
      <c r="F77" s="124"/>
      <c r="G77" s="124">
        <v>53797</v>
      </c>
      <c r="H77" s="126">
        <f t="shared" si="1"/>
        <v>76157</v>
      </c>
    </row>
    <row r="78" spans="1:9" s="7" customFormat="1" x14ac:dyDescent="0.15">
      <c r="A78" s="119">
        <v>43423</v>
      </c>
      <c r="B78" s="4" t="s">
        <v>6</v>
      </c>
      <c r="C78" s="13" t="s">
        <v>141</v>
      </c>
      <c r="D78" s="13" t="s">
        <v>18</v>
      </c>
      <c r="E78" s="5" t="s">
        <v>403</v>
      </c>
      <c r="F78" s="124"/>
      <c r="G78" s="124">
        <v>3999</v>
      </c>
      <c r="H78" s="126">
        <f>H77+F78-G78+200000</f>
        <v>272158</v>
      </c>
      <c r="I78" s="7" t="s">
        <v>325</v>
      </c>
    </row>
    <row r="79" spans="1:9" s="7" customFormat="1" x14ac:dyDescent="0.15">
      <c r="A79" s="119">
        <v>43463</v>
      </c>
      <c r="B79" s="4" t="s">
        <v>6</v>
      </c>
      <c r="C79" s="5" t="s">
        <v>143</v>
      </c>
      <c r="D79" s="88" t="s">
        <v>159</v>
      </c>
      <c r="E79" s="5" t="s">
        <v>404</v>
      </c>
      <c r="F79" s="124"/>
      <c r="G79" s="124">
        <v>36525</v>
      </c>
      <c r="H79" s="126">
        <f t="shared" si="1"/>
        <v>235633</v>
      </c>
    </row>
    <row r="80" spans="1:9" s="7" customFormat="1" x14ac:dyDescent="0.15">
      <c r="A80" s="119">
        <v>43460</v>
      </c>
      <c r="B80" s="4" t="s">
        <v>6</v>
      </c>
      <c r="C80" s="5" t="s">
        <v>137</v>
      </c>
      <c r="D80" s="5" t="s">
        <v>407</v>
      </c>
      <c r="E80" s="5" t="s">
        <v>158</v>
      </c>
      <c r="F80" s="124"/>
      <c r="G80" s="124">
        <v>48060</v>
      </c>
      <c r="H80" s="126">
        <f t="shared" si="1"/>
        <v>187573</v>
      </c>
    </row>
    <row r="81" spans="1:8" s="7" customFormat="1" x14ac:dyDescent="0.15">
      <c r="A81" s="119"/>
      <c r="B81" s="4"/>
      <c r="C81" s="13"/>
      <c r="D81" s="13"/>
      <c r="E81" s="5"/>
      <c r="F81" s="124"/>
      <c r="G81" s="124"/>
      <c r="H81" s="126">
        <f t="shared" si="1"/>
        <v>187573</v>
      </c>
    </row>
    <row r="82" spans="1:8" s="7" customFormat="1" x14ac:dyDescent="0.15">
      <c r="A82" s="119"/>
      <c r="B82" s="4"/>
      <c r="C82" s="13"/>
      <c r="D82" s="13"/>
      <c r="E82" s="5"/>
      <c r="F82" s="124"/>
      <c r="G82" s="124"/>
      <c r="H82" s="126">
        <f t="shared" si="1"/>
        <v>187573</v>
      </c>
    </row>
    <row r="83" spans="1:8" x14ac:dyDescent="0.15">
      <c r="A83" s="8"/>
      <c r="B83" s="8"/>
      <c r="C83" s="9"/>
      <c r="D83" s="9"/>
      <c r="E83" s="9"/>
      <c r="F83" s="10"/>
      <c r="G83" s="10"/>
      <c r="H83" s="126">
        <f t="shared" si="1"/>
        <v>187573</v>
      </c>
    </row>
    <row r="84" spans="1:8" x14ac:dyDescent="0.15">
      <c r="A84" s="8"/>
      <c r="B84" s="8"/>
      <c r="C84" s="9"/>
      <c r="D84" s="9"/>
      <c r="E84" s="9"/>
      <c r="F84" s="10"/>
      <c r="G84" s="11"/>
      <c r="H84" s="126">
        <f t="shared" si="1"/>
        <v>187573</v>
      </c>
    </row>
    <row r="85" spans="1:8" x14ac:dyDescent="0.15">
      <c r="A85" s="8"/>
      <c r="B85" s="8"/>
      <c r="C85" s="9"/>
      <c r="D85" s="9"/>
      <c r="E85" s="9"/>
      <c r="F85" s="10"/>
      <c r="G85" s="11"/>
      <c r="H85" s="126">
        <f t="shared" ref="H85:H90" si="2">H84+F85-G85</f>
        <v>187573</v>
      </c>
    </row>
    <row r="86" spans="1:8" x14ac:dyDescent="0.15">
      <c r="A86" s="8"/>
      <c r="B86" s="8"/>
      <c r="C86" s="9"/>
      <c r="D86" s="9"/>
      <c r="E86" s="9"/>
      <c r="F86" s="11"/>
      <c r="G86" s="11"/>
      <c r="H86" s="126">
        <f t="shared" si="2"/>
        <v>187573</v>
      </c>
    </row>
    <row r="87" spans="1:8" x14ac:dyDescent="0.15">
      <c r="A87" s="8"/>
      <c r="B87" s="8"/>
      <c r="C87" s="9"/>
      <c r="D87" s="9"/>
      <c r="E87" s="9"/>
      <c r="F87" s="9"/>
      <c r="G87" s="11"/>
      <c r="H87" s="126">
        <f t="shared" si="2"/>
        <v>187573</v>
      </c>
    </row>
    <row r="88" spans="1:8" x14ac:dyDescent="0.15">
      <c r="A88" s="8"/>
      <c r="B88" s="8"/>
      <c r="C88" s="9"/>
      <c r="D88" s="9"/>
      <c r="E88" s="9"/>
      <c r="F88" s="10"/>
      <c r="G88" s="10"/>
      <c r="H88" s="126">
        <f t="shared" si="2"/>
        <v>187573</v>
      </c>
    </row>
    <row r="89" spans="1:8" x14ac:dyDescent="0.15">
      <c r="A89" s="8"/>
      <c r="B89" s="8"/>
      <c r="C89" s="9"/>
      <c r="D89" s="9"/>
      <c r="E89" s="9"/>
      <c r="F89" s="10"/>
      <c r="G89" s="10"/>
      <c r="H89" s="126">
        <f t="shared" si="2"/>
        <v>187573</v>
      </c>
    </row>
    <row r="90" spans="1:8" x14ac:dyDescent="0.15">
      <c r="A90" s="8"/>
      <c r="B90" s="8"/>
      <c r="C90" s="9"/>
      <c r="D90" s="9"/>
      <c r="E90" s="9"/>
      <c r="F90" s="10"/>
      <c r="G90" s="11"/>
      <c r="H90" s="126">
        <f t="shared" si="2"/>
        <v>187573</v>
      </c>
    </row>
    <row r="91" spans="1:8" x14ac:dyDescent="0.15">
      <c r="A91" s="97"/>
      <c r="B91" s="97"/>
      <c r="C91" s="98"/>
      <c r="D91" s="98"/>
      <c r="E91" s="99"/>
      <c r="F91" s="100"/>
      <c r="G91" s="100"/>
    </row>
    <row r="92" spans="1:8" x14ac:dyDescent="0.15">
      <c r="A92" s="14"/>
      <c r="B92" s="4"/>
      <c r="C92" s="5"/>
      <c r="D92" s="5"/>
      <c r="E92" s="5"/>
      <c r="F92" s="12"/>
      <c r="G92" s="12"/>
    </row>
    <row r="93" spans="1:8" x14ac:dyDescent="0.15">
      <c r="F93" s="15">
        <f>SUM(F3:F92)</f>
        <v>112192</v>
      </c>
      <c r="G93" s="15">
        <f>SUM(G3:G92)</f>
        <v>715794</v>
      </c>
    </row>
    <row r="95" spans="1:8" x14ac:dyDescent="0.15">
      <c r="B95" s="16"/>
    </row>
  </sheetData>
  <sheetProtection selectLockedCells="1" selectUnlockedCells="1"/>
  <autoFilter ref="A2:G90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view="pageBreakPreview" topLeftCell="A13" workbookViewId="0">
      <selection activeCell="C4" sqref="C4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17" t="s">
        <v>299</v>
      </c>
    </row>
    <row r="3" spans="1:5" hidden="1" x14ac:dyDescent="0.15">
      <c r="A3" s="89"/>
      <c r="B3" s="90"/>
      <c r="C3" s="90"/>
      <c r="D3" s="91" t="s">
        <v>19</v>
      </c>
      <c r="E3" s="92"/>
    </row>
    <row r="4" spans="1:5" x14ac:dyDescent="0.1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 x14ac:dyDescent="0.15">
      <c r="A5" s="89" t="s">
        <v>5</v>
      </c>
      <c r="B5" s="89" t="s">
        <v>14</v>
      </c>
      <c r="C5" s="89" t="s">
        <v>330</v>
      </c>
      <c r="D5" s="106">
        <v>34800</v>
      </c>
      <c r="E5" s="107"/>
    </row>
    <row r="6" spans="1:5" x14ac:dyDescent="0.15">
      <c r="A6" s="93"/>
      <c r="B6" s="93"/>
      <c r="C6" s="94" t="s">
        <v>382</v>
      </c>
      <c r="D6" s="108">
        <v>12200</v>
      </c>
      <c r="E6" s="109"/>
    </row>
    <row r="7" spans="1:5" x14ac:dyDescent="0.15">
      <c r="A7" s="93"/>
      <c r="B7" s="114" t="s">
        <v>332</v>
      </c>
      <c r="C7" s="116"/>
      <c r="D7" s="117">
        <v>47000</v>
      </c>
      <c r="E7" s="118"/>
    </row>
    <row r="8" spans="1:5" x14ac:dyDescent="0.15">
      <c r="A8" s="93"/>
      <c r="B8" s="89" t="s">
        <v>9</v>
      </c>
      <c r="C8" s="89" t="s">
        <v>163</v>
      </c>
      <c r="D8" s="106">
        <v>38000</v>
      </c>
      <c r="E8" s="107"/>
    </row>
    <row r="9" spans="1:5" x14ac:dyDescent="0.15">
      <c r="A9" s="93"/>
      <c r="B9" s="114" t="s">
        <v>127</v>
      </c>
      <c r="C9" s="116"/>
      <c r="D9" s="117">
        <v>38000</v>
      </c>
      <c r="E9" s="118"/>
    </row>
    <row r="10" spans="1:5" x14ac:dyDescent="0.15">
      <c r="A10" s="93"/>
      <c r="B10" s="89" t="s">
        <v>335</v>
      </c>
      <c r="C10" s="89" t="s">
        <v>333</v>
      </c>
      <c r="D10" s="106">
        <v>6370</v>
      </c>
      <c r="E10" s="107"/>
    </row>
    <row r="11" spans="1:5" x14ac:dyDescent="0.15">
      <c r="A11" s="93"/>
      <c r="B11" s="93"/>
      <c r="C11" s="94" t="s">
        <v>337</v>
      </c>
      <c r="D11" s="108">
        <v>16932</v>
      </c>
      <c r="E11" s="109"/>
    </row>
    <row r="12" spans="1:5" x14ac:dyDescent="0.15">
      <c r="A12" s="93"/>
      <c r="B12" s="93"/>
      <c r="C12" s="94" t="s">
        <v>380</v>
      </c>
      <c r="D12" s="108">
        <v>1641</v>
      </c>
      <c r="E12" s="109"/>
    </row>
    <row r="13" spans="1:5" x14ac:dyDescent="0.15">
      <c r="A13" s="93"/>
      <c r="B13" s="93"/>
      <c r="C13" s="94" t="s">
        <v>392</v>
      </c>
      <c r="D13" s="108">
        <v>2249</v>
      </c>
      <c r="E13" s="109"/>
    </row>
    <row r="14" spans="1:5" x14ac:dyDescent="0.15">
      <c r="A14" s="93"/>
      <c r="B14" s="89" t="s">
        <v>341</v>
      </c>
      <c r="C14" s="90"/>
      <c r="D14" s="106">
        <v>27192</v>
      </c>
      <c r="E14" s="107"/>
    </row>
    <row r="15" spans="1:5" x14ac:dyDescent="0.15">
      <c r="A15" s="89" t="s">
        <v>6</v>
      </c>
      <c r="B15" s="89" t="s">
        <v>12</v>
      </c>
      <c r="C15" s="89" t="s">
        <v>13</v>
      </c>
      <c r="D15" s="106"/>
      <c r="E15" s="107">
        <v>23000</v>
      </c>
    </row>
    <row r="16" spans="1:5" x14ac:dyDescent="0.15">
      <c r="A16" s="93"/>
      <c r="B16" s="114" t="s">
        <v>128</v>
      </c>
      <c r="C16" s="116"/>
      <c r="D16" s="117"/>
      <c r="E16" s="118">
        <v>23000</v>
      </c>
    </row>
    <row r="17" spans="1:5" x14ac:dyDescent="0.15">
      <c r="A17" s="93"/>
      <c r="B17" s="89" t="s">
        <v>137</v>
      </c>
      <c r="C17" s="89" t="s">
        <v>302</v>
      </c>
      <c r="D17" s="106"/>
      <c r="E17" s="107">
        <v>25618</v>
      </c>
    </row>
    <row r="18" spans="1:5" x14ac:dyDescent="0.15">
      <c r="A18" s="93"/>
      <c r="B18" s="93"/>
      <c r="C18" s="94" t="s">
        <v>317</v>
      </c>
      <c r="D18" s="108"/>
      <c r="E18" s="109">
        <v>27140</v>
      </c>
    </row>
    <row r="19" spans="1:5" x14ac:dyDescent="0.15">
      <c r="A19" s="93"/>
      <c r="B19" s="93"/>
      <c r="C19" s="94" t="s">
        <v>319</v>
      </c>
      <c r="D19" s="108"/>
      <c r="E19" s="109">
        <v>109814</v>
      </c>
    </row>
    <row r="20" spans="1:5" x14ac:dyDescent="0.15">
      <c r="A20" s="93"/>
      <c r="B20" s="93"/>
      <c r="C20" s="94" t="s">
        <v>348</v>
      </c>
      <c r="D20" s="108"/>
      <c r="E20" s="109">
        <v>49262</v>
      </c>
    </row>
    <row r="21" spans="1:5" x14ac:dyDescent="0.15">
      <c r="A21" s="93"/>
      <c r="B21" s="93"/>
      <c r="C21" s="94" t="s">
        <v>361</v>
      </c>
      <c r="D21" s="108"/>
      <c r="E21" s="109">
        <v>73878</v>
      </c>
    </row>
    <row r="22" spans="1:5" x14ac:dyDescent="0.15">
      <c r="A22" s="93"/>
      <c r="B22" s="93"/>
      <c r="C22" s="94" t="s">
        <v>386</v>
      </c>
      <c r="D22" s="108"/>
      <c r="E22" s="109">
        <v>104126</v>
      </c>
    </row>
    <row r="23" spans="1:5" x14ac:dyDescent="0.15">
      <c r="A23" s="93"/>
      <c r="B23" s="93"/>
      <c r="C23" s="94" t="s">
        <v>401</v>
      </c>
      <c r="D23" s="108"/>
      <c r="E23" s="109">
        <v>53797</v>
      </c>
    </row>
    <row r="24" spans="1:5" x14ac:dyDescent="0.15">
      <c r="A24" s="93"/>
      <c r="B24" s="93"/>
      <c r="C24" s="94" t="s">
        <v>406</v>
      </c>
      <c r="D24" s="108"/>
      <c r="E24" s="109">
        <v>48060</v>
      </c>
    </row>
    <row r="25" spans="1:5" x14ac:dyDescent="0.15">
      <c r="A25" s="93"/>
      <c r="B25" s="93"/>
      <c r="C25" s="94" t="s">
        <v>372</v>
      </c>
      <c r="D25" s="108"/>
      <c r="E25" s="109">
        <v>2500</v>
      </c>
    </row>
    <row r="26" spans="1:5" x14ac:dyDescent="0.15">
      <c r="A26" s="93"/>
      <c r="B26" s="93"/>
      <c r="C26" s="94" t="s">
        <v>378</v>
      </c>
      <c r="D26" s="108"/>
      <c r="E26" s="109">
        <v>546</v>
      </c>
    </row>
    <row r="27" spans="1:5" x14ac:dyDescent="0.15">
      <c r="A27" s="93"/>
      <c r="B27" s="114" t="s">
        <v>145</v>
      </c>
      <c r="C27" s="116"/>
      <c r="D27" s="117"/>
      <c r="E27" s="118">
        <v>494741</v>
      </c>
    </row>
    <row r="28" spans="1:5" x14ac:dyDescent="0.15">
      <c r="A28" s="93"/>
      <c r="B28" s="89" t="s">
        <v>136</v>
      </c>
      <c r="C28" s="89" t="s">
        <v>7</v>
      </c>
      <c r="D28" s="106"/>
      <c r="E28" s="107">
        <v>1000</v>
      </c>
    </row>
    <row r="29" spans="1:5" x14ac:dyDescent="0.15">
      <c r="A29" s="93"/>
      <c r="B29" s="93"/>
      <c r="C29" s="94" t="s">
        <v>8</v>
      </c>
      <c r="D29" s="108"/>
      <c r="E29" s="109">
        <v>2000</v>
      </c>
    </row>
    <row r="30" spans="1:5" x14ac:dyDescent="0.15">
      <c r="A30" s="93"/>
      <c r="B30" s="93"/>
      <c r="C30" s="94" t="s">
        <v>11</v>
      </c>
      <c r="D30" s="108"/>
      <c r="E30" s="109">
        <v>1000</v>
      </c>
    </row>
    <row r="31" spans="1:5" x14ac:dyDescent="0.15">
      <c r="A31" s="93"/>
      <c r="B31" s="93"/>
      <c r="C31" s="94" t="s">
        <v>339</v>
      </c>
      <c r="D31" s="108"/>
      <c r="E31" s="109">
        <v>16932</v>
      </c>
    </row>
    <row r="32" spans="1:5" x14ac:dyDescent="0.15">
      <c r="A32" s="93"/>
      <c r="B32" s="93"/>
      <c r="C32" s="94" t="s">
        <v>359</v>
      </c>
      <c r="D32" s="108"/>
      <c r="E32" s="109">
        <v>3000</v>
      </c>
    </row>
    <row r="33" spans="1:5" x14ac:dyDescent="0.15">
      <c r="A33" s="93"/>
      <c r="B33" s="93"/>
      <c r="C33" s="94" t="s">
        <v>394</v>
      </c>
      <c r="D33" s="108"/>
      <c r="E33" s="109">
        <v>1641</v>
      </c>
    </row>
    <row r="34" spans="1:5" x14ac:dyDescent="0.15">
      <c r="A34" s="93"/>
      <c r="B34" s="93"/>
      <c r="C34" s="94" t="s">
        <v>399</v>
      </c>
      <c r="D34" s="108"/>
      <c r="E34" s="109">
        <v>22177</v>
      </c>
    </row>
    <row r="35" spans="1:5" x14ac:dyDescent="0.15">
      <c r="A35" s="93"/>
      <c r="B35" s="114" t="s">
        <v>146</v>
      </c>
      <c r="C35" s="116"/>
      <c r="D35" s="117"/>
      <c r="E35" s="118">
        <v>47750</v>
      </c>
    </row>
    <row r="36" spans="1:5" x14ac:dyDescent="0.15">
      <c r="A36" s="93"/>
      <c r="B36" s="89" t="s">
        <v>376</v>
      </c>
      <c r="C36" s="89" t="s">
        <v>112</v>
      </c>
      <c r="D36" s="106"/>
      <c r="E36" s="107">
        <v>900</v>
      </c>
    </row>
    <row r="37" spans="1:5" x14ac:dyDescent="0.15">
      <c r="A37" s="93"/>
      <c r="B37" s="114" t="s">
        <v>377</v>
      </c>
      <c r="C37" s="116"/>
      <c r="D37" s="117"/>
      <c r="E37" s="118">
        <v>900</v>
      </c>
    </row>
    <row r="38" spans="1:5" x14ac:dyDescent="0.15">
      <c r="A38" s="93"/>
      <c r="B38" s="89" t="s">
        <v>141</v>
      </c>
      <c r="C38" s="89" t="s">
        <v>18</v>
      </c>
      <c r="D38" s="106"/>
      <c r="E38" s="107">
        <v>23560</v>
      </c>
    </row>
    <row r="39" spans="1:5" x14ac:dyDescent="0.15">
      <c r="A39" s="93"/>
      <c r="B39" s="114" t="s">
        <v>347</v>
      </c>
      <c r="C39" s="116"/>
      <c r="D39" s="117"/>
      <c r="E39" s="118">
        <v>23560</v>
      </c>
    </row>
    <row r="40" spans="1:5" x14ac:dyDescent="0.15">
      <c r="A40" s="93"/>
      <c r="B40" s="89" t="s">
        <v>143</v>
      </c>
      <c r="C40" s="89" t="s">
        <v>195</v>
      </c>
      <c r="D40" s="106"/>
      <c r="E40" s="107">
        <v>40000</v>
      </c>
    </row>
    <row r="41" spans="1:5" x14ac:dyDescent="0.15">
      <c r="A41" s="93"/>
      <c r="B41" s="93"/>
      <c r="C41" s="94" t="s">
        <v>306</v>
      </c>
      <c r="D41" s="108"/>
      <c r="E41" s="109">
        <v>5000</v>
      </c>
    </row>
    <row r="42" spans="1:5" x14ac:dyDescent="0.15">
      <c r="A42" s="93"/>
      <c r="B42" s="93"/>
      <c r="C42" s="94" t="s">
        <v>310</v>
      </c>
      <c r="D42" s="108"/>
      <c r="E42" s="109">
        <v>6000</v>
      </c>
    </row>
    <row r="43" spans="1:5" x14ac:dyDescent="0.15">
      <c r="A43" s="93"/>
      <c r="B43" s="93"/>
      <c r="C43" s="94" t="s">
        <v>314</v>
      </c>
      <c r="D43" s="108"/>
      <c r="E43" s="109">
        <v>37908</v>
      </c>
    </row>
    <row r="44" spans="1:5" x14ac:dyDescent="0.15">
      <c r="A44" s="93"/>
      <c r="B44" s="93"/>
      <c r="C44" s="94" t="s">
        <v>405</v>
      </c>
      <c r="D44" s="108"/>
      <c r="E44" s="109">
        <v>36525</v>
      </c>
    </row>
    <row r="45" spans="1:5" x14ac:dyDescent="0.15">
      <c r="A45" s="93"/>
      <c r="B45" s="93"/>
      <c r="C45" s="94" t="s">
        <v>366</v>
      </c>
      <c r="D45" s="108"/>
      <c r="E45" s="109">
        <v>410</v>
      </c>
    </row>
    <row r="46" spans="1:5" x14ac:dyDescent="0.15">
      <c r="A46" s="93"/>
      <c r="B46" s="114" t="s">
        <v>147</v>
      </c>
      <c r="C46" s="116"/>
      <c r="D46" s="117"/>
      <c r="E46" s="118">
        <v>125843</v>
      </c>
    </row>
    <row r="47" spans="1:5" x14ac:dyDescent="0.15">
      <c r="A47" s="95" t="s">
        <v>126</v>
      </c>
      <c r="B47" s="96"/>
      <c r="C47" s="96"/>
      <c r="D47" s="110">
        <v>112192</v>
      </c>
      <c r="E47" s="111">
        <v>715794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2" zoomScaleNormal="98" workbookViewId="0">
      <selection activeCell="G13" sqref="G1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170</v>
      </c>
      <c r="B1" s="174"/>
      <c r="C1" s="174"/>
      <c r="D1" s="174"/>
      <c r="E1" s="174"/>
      <c r="F1" s="174"/>
      <c r="G1" s="174"/>
      <c r="H1" s="174"/>
    </row>
    <row r="2" spans="1:8" x14ac:dyDescent="0.15">
      <c r="A2" s="18"/>
      <c r="B2" s="19"/>
      <c r="C2" s="19"/>
      <c r="D2" s="19"/>
      <c r="E2" s="19"/>
      <c r="F2" s="19"/>
      <c r="G2" s="19"/>
      <c r="H2" s="19"/>
    </row>
    <row r="3" spans="1:8" x14ac:dyDescent="0.15">
      <c r="A3" s="20" t="s">
        <v>171</v>
      </c>
      <c r="B3" s="19"/>
      <c r="C3" s="19"/>
      <c r="D3" s="19"/>
      <c r="E3" s="19"/>
      <c r="F3" s="19"/>
      <c r="G3" s="19"/>
      <c r="H3" s="19"/>
    </row>
    <row r="4" spans="1:8" x14ac:dyDescent="0.15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 x14ac:dyDescent="0.15">
      <c r="A5" s="175" t="s">
        <v>23</v>
      </c>
      <c r="B5" s="175"/>
      <c r="C5" s="175"/>
      <c r="D5" s="175"/>
      <c r="E5" s="175" t="s">
        <v>24</v>
      </c>
      <c r="F5" s="175"/>
      <c r="G5" s="175"/>
      <c r="H5" s="175"/>
    </row>
    <row r="6" spans="1:8" x14ac:dyDescent="0.15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 x14ac:dyDescent="0.15">
      <c r="A7" s="23" t="s">
        <v>29</v>
      </c>
      <c r="B7" s="168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68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 x14ac:dyDescent="0.15">
      <c r="A8" s="27" t="s">
        <v>31</v>
      </c>
      <c r="B8" s="169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69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 x14ac:dyDescent="0.15">
      <c r="A9" s="27" t="s">
        <v>33</v>
      </c>
      <c r="B9" s="169">
        <v>40000</v>
      </c>
      <c r="C9" s="28">
        <f>GETPIVOTDATA("収入の部",'収支表示（集計）'!$A$3,"収支","収入","科目","03.行事収入")</f>
        <v>47000</v>
      </c>
      <c r="D9" s="27"/>
      <c r="E9" s="27" t="s">
        <v>34</v>
      </c>
      <c r="F9" s="169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 x14ac:dyDescent="0.15">
      <c r="A10" s="27" t="s">
        <v>35</v>
      </c>
      <c r="B10" s="169">
        <v>93250</v>
      </c>
      <c r="C10" s="28" t="e">
        <f>SUM(C11:C12)</f>
        <v>#REF!</v>
      </c>
      <c r="D10" s="29"/>
      <c r="E10" s="27" t="s">
        <v>37</v>
      </c>
      <c r="F10" s="169">
        <v>716110</v>
      </c>
      <c r="G10" s="28" t="e">
        <f>SUM(G11:G14)</f>
        <v>#REF!</v>
      </c>
      <c r="H10" s="27"/>
    </row>
    <row r="11" spans="1:8" x14ac:dyDescent="0.15">
      <c r="A11" s="30" t="s">
        <v>36</v>
      </c>
      <c r="B11" s="170">
        <v>93000</v>
      </c>
      <c r="C11" s="32">
        <f>GETPIVOTDATA("収入の部",'収支表示（集計）'!$A$3,"収支","収入","科目","04.その他収入①アルミ缶回収費")</f>
        <v>38000</v>
      </c>
      <c r="D11" s="30"/>
      <c r="E11" s="30" t="s">
        <v>39</v>
      </c>
      <c r="F11" s="170">
        <v>645000</v>
      </c>
      <c r="G11" s="32">
        <f>GETPIVOTDATA("支出の部",'収支表示（集計）'!$A$3,"収支","支出","科目","04.活動費①行事支出")</f>
        <v>494741</v>
      </c>
      <c r="H11" s="34"/>
    </row>
    <row r="12" spans="1:8" x14ac:dyDescent="0.15">
      <c r="A12" s="30" t="s">
        <v>38</v>
      </c>
      <c r="B12" s="170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0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 x14ac:dyDescent="0.15">
      <c r="A13" s="35" t="s">
        <v>40</v>
      </c>
      <c r="B13" s="169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0">
        <v>27000</v>
      </c>
      <c r="G13" s="32">
        <f>GETPIVOTDATA("支出の部",'収支表示（集計）'!$A$3,"収支","支出","科目","04.活動費③募金支出")</f>
        <v>47750</v>
      </c>
      <c r="H13" s="34"/>
    </row>
    <row r="14" spans="1:8" x14ac:dyDescent="0.15">
      <c r="A14" s="35" t="s">
        <v>280</v>
      </c>
      <c r="B14" s="169">
        <v>15000</v>
      </c>
      <c r="C14" s="28" t="e">
        <f>GETPIVOTDATA("収入の部",'収支表示（集計）'!$A$3,"収支","収入","科目","06.歳末たすけあい運動募金")</f>
        <v>#REF!</v>
      </c>
      <c r="D14" s="35" t="s">
        <v>281</v>
      </c>
      <c r="E14" s="30" t="s">
        <v>132</v>
      </c>
      <c r="F14" s="170">
        <v>10000</v>
      </c>
      <c r="G14" s="32">
        <f>GETPIVOTDATA("支出の部",'収支表示（集計）'!$A$3,"収支","支出","科目","04.活動費④諸経費")</f>
        <v>900</v>
      </c>
      <c r="H14" s="34"/>
    </row>
    <row r="15" spans="1:8" x14ac:dyDescent="0.15">
      <c r="A15" s="35"/>
      <c r="B15" s="171"/>
      <c r="C15" s="36"/>
      <c r="D15" s="35"/>
      <c r="E15" s="27" t="s">
        <v>43</v>
      </c>
      <c r="F15" s="169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 x14ac:dyDescent="0.15">
      <c r="A16" s="35"/>
      <c r="B16" s="171"/>
      <c r="C16" s="36"/>
      <c r="D16" s="35"/>
      <c r="E16" s="27" t="s">
        <v>44</v>
      </c>
      <c r="F16" s="169">
        <v>50000</v>
      </c>
      <c r="G16" s="28">
        <f>GETPIVOTDATA("支出の部",'収支表示（集計）'!$A$3,"収支","支出","科目","06.備品費")</f>
        <v>23560</v>
      </c>
      <c r="H16" s="29" t="s">
        <v>282</v>
      </c>
    </row>
    <row r="17" spans="1:8" x14ac:dyDescent="0.15">
      <c r="A17" s="35"/>
      <c r="B17" s="171"/>
      <c r="C17" s="36"/>
      <c r="D17" s="35"/>
      <c r="E17" s="27" t="s">
        <v>45</v>
      </c>
      <c r="F17" s="169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 x14ac:dyDescent="0.15">
      <c r="A18" s="35"/>
      <c r="B18" s="171"/>
      <c r="C18" s="36"/>
      <c r="D18" s="35"/>
      <c r="E18" s="27" t="s">
        <v>46</v>
      </c>
      <c r="F18" s="169">
        <v>170000</v>
      </c>
      <c r="G18" s="28">
        <f>GETPIVOTDATA("支出の部",'収支表示（集計）'!$A$3,"収支","支出","科目","08.渉外費")</f>
        <v>125843</v>
      </c>
      <c r="H18" s="35"/>
    </row>
    <row r="19" spans="1:8" x14ac:dyDescent="0.15">
      <c r="A19" s="35"/>
      <c r="B19" s="171"/>
      <c r="C19" s="36"/>
      <c r="D19" s="35"/>
      <c r="E19" s="27" t="s">
        <v>47</v>
      </c>
      <c r="F19" s="169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 x14ac:dyDescent="0.15">
      <c r="A20" s="35"/>
      <c r="B20" s="171"/>
      <c r="C20" s="36"/>
      <c r="D20" s="35"/>
      <c r="E20" s="27" t="s">
        <v>48</v>
      </c>
      <c r="F20" s="169">
        <v>30000</v>
      </c>
      <c r="G20" s="28">
        <v>0</v>
      </c>
      <c r="H20" s="35"/>
    </row>
    <row r="21" spans="1:8" x14ac:dyDescent="0.15">
      <c r="A21" s="37" t="s">
        <v>49</v>
      </c>
      <c r="B21" s="172">
        <v>929050</v>
      </c>
      <c r="C21" s="39" t="e">
        <f>SUM(C7:C10)+C13+C14+C15</f>
        <v>#REF!</v>
      </c>
      <c r="D21" s="40"/>
      <c r="E21" s="37" t="s">
        <v>50</v>
      </c>
      <c r="F21" s="172">
        <v>1091990</v>
      </c>
      <c r="G21" s="39" t="e">
        <f>SUM(G7:G10)+SUM(G15:G20)</f>
        <v>#REF!</v>
      </c>
      <c r="H21" s="40"/>
    </row>
    <row r="22" spans="1:8" x14ac:dyDescent="0.15">
      <c r="A22" s="37" t="s">
        <v>51</v>
      </c>
      <c r="B22" s="173">
        <v>1367620</v>
      </c>
      <c r="C22" s="41">
        <f>B22</f>
        <v>1367620</v>
      </c>
      <c r="D22" s="40"/>
      <c r="E22" s="37" t="s">
        <v>52</v>
      </c>
      <c r="F22" s="172">
        <v>1204680</v>
      </c>
      <c r="G22" s="39" t="e">
        <f>G23-G21</f>
        <v>#REF!</v>
      </c>
      <c r="H22" s="40"/>
    </row>
    <row r="23" spans="1:8" x14ac:dyDescent="0.15">
      <c r="A23" s="37" t="s">
        <v>53</v>
      </c>
      <c r="B23" s="172">
        <v>2296670</v>
      </c>
      <c r="C23" s="39" t="e">
        <f>SUM(C21:C22)</f>
        <v>#REF!</v>
      </c>
      <c r="D23" s="40"/>
      <c r="E23" s="37" t="s">
        <v>54</v>
      </c>
      <c r="F23" s="172">
        <v>2296670</v>
      </c>
      <c r="G23" s="39" t="e">
        <f>C23</f>
        <v>#REF!</v>
      </c>
      <c r="H23" s="40"/>
    </row>
    <row r="24" spans="1:8" x14ac:dyDescent="0.15">
      <c r="A24" s="19"/>
      <c r="B24" s="19"/>
      <c r="C24" s="19"/>
      <c r="D24" s="19"/>
      <c r="E24" s="19"/>
      <c r="F24" s="19"/>
      <c r="G24" s="19"/>
      <c r="H24" s="19"/>
    </row>
    <row r="25" spans="1:8" x14ac:dyDescent="0.15">
      <c r="A25" s="42" t="s">
        <v>296</v>
      </c>
      <c r="B25" s="43"/>
      <c r="C25" s="43"/>
      <c r="D25" s="43"/>
      <c r="E25" s="43"/>
      <c r="F25" s="44"/>
      <c r="G25" s="44"/>
      <c r="H25" s="44"/>
    </row>
    <row r="26" spans="1:8" s="45" customFormat="1" x14ac:dyDescent="0.15">
      <c r="A26" s="46"/>
      <c r="B26" s="43"/>
      <c r="C26" s="43"/>
      <c r="D26" s="43"/>
      <c r="E26" s="43"/>
      <c r="F26" s="44"/>
      <c r="G26" s="44"/>
      <c r="H26" s="44"/>
    </row>
    <row r="27" spans="1:8" s="45" customFormat="1" x14ac:dyDescent="0.15">
      <c r="A27" s="46" t="s">
        <v>297</v>
      </c>
      <c r="B27" s="43"/>
      <c r="C27" s="43"/>
      <c r="D27" s="43"/>
      <c r="E27" s="43"/>
      <c r="F27" s="44"/>
      <c r="G27" s="44"/>
      <c r="H27" s="44"/>
    </row>
    <row r="28" spans="1:8" s="45" customFormat="1" x14ac:dyDescent="0.15">
      <c r="A28" s="46"/>
      <c r="B28" s="43" t="s">
        <v>55</v>
      </c>
      <c r="C28" s="43"/>
      <c r="F28" s="44"/>
      <c r="G28" s="44"/>
      <c r="H28" s="44"/>
    </row>
    <row r="29" spans="1:8" s="45" customFormat="1" x14ac:dyDescent="0.15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 x14ac:dyDescent="0.15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 x14ac:dyDescent="0.15">
      <c r="A31" s="46"/>
      <c r="B31" s="43"/>
      <c r="C31" s="43"/>
      <c r="E31" s="43"/>
      <c r="F31" s="44"/>
      <c r="G31" s="44"/>
      <c r="H31" s="44"/>
    </row>
    <row r="32" spans="1:8" s="45" customFormat="1" x14ac:dyDescent="0.15">
      <c r="A32" s="46" t="s">
        <v>298</v>
      </c>
      <c r="B32" s="43"/>
      <c r="C32" s="43"/>
      <c r="E32" s="43"/>
      <c r="F32" s="44"/>
      <c r="G32" s="44"/>
      <c r="H32" s="44"/>
    </row>
    <row r="33" spans="1:8" s="45" customFormat="1" x14ac:dyDescent="0.15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 x14ac:dyDescent="0.15">
      <c r="A34" s="47"/>
      <c r="B34" s="48"/>
      <c r="C34" s="48"/>
      <c r="D34" s="48"/>
      <c r="E34" s="48"/>
    </row>
    <row r="35" spans="1:8" s="45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zoomScaleNormal="80" zoomScaleSheetLayoutView="100" workbookViewId="0">
      <selection activeCell="I23" sqref="I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168</v>
      </c>
      <c r="B1" s="174"/>
      <c r="C1" s="174"/>
      <c r="D1" s="174"/>
      <c r="E1" s="174"/>
      <c r="F1" s="174"/>
      <c r="G1" s="174"/>
      <c r="H1" s="174"/>
    </row>
    <row r="2" spans="1:8" x14ac:dyDescent="0.15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 x14ac:dyDescent="0.15">
      <c r="A3" s="176" t="s">
        <v>62</v>
      </c>
      <c r="B3" s="176"/>
      <c r="C3" s="176"/>
      <c r="D3" s="176"/>
      <c r="E3" s="176" t="s">
        <v>63</v>
      </c>
      <c r="F3" s="176"/>
      <c r="G3" s="176"/>
      <c r="H3" s="176"/>
    </row>
    <row r="4" spans="1:8" ht="14.25" thickBot="1" x14ac:dyDescent="0.2">
      <c r="A4" s="37" t="s">
        <v>64</v>
      </c>
      <c r="B4" s="37" t="s">
        <v>301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 x14ac:dyDescent="0.15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 x14ac:dyDescent="0.15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 x14ac:dyDescent="0.15">
      <c r="A7" s="27" t="s">
        <v>33</v>
      </c>
      <c r="B7" s="28">
        <f>今期決算書!C9</f>
        <v>47000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 x14ac:dyDescent="0.15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 x14ac:dyDescent="0.15">
      <c r="A9" s="30" t="s">
        <v>149</v>
      </c>
      <c r="B9" s="54">
        <f>今期決算書!C11</f>
        <v>38000</v>
      </c>
      <c r="C9" s="31">
        <v>93000</v>
      </c>
      <c r="D9" s="30" t="s">
        <v>70</v>
      </c>
      <c r="E9" s="30" t="s">
        <v>39</v>
      </c>
      <c r="F9" s="54">
        <f>今期決算書!G11</f>
        <v>494741</v>
      </c>
      <c r="G9" s="31">
        <f>'【行事予算案（入力）】）'!J14</f>
        <v>645000</v>
      </c>
      <c r="H9" s="30" t="s">
        <v>71</v>
      </c>
    </row>
    <row r="10" spans="1:8" x14ac:dyDescent="0.15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 x14ac:dyDescent="0.15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47750</v>
      </c>
      <c r="G11" s="54">
        <v>27000</v>
      </c>
      <c r="H11" s="30" t="s">
        <v>283</v>
      </c>
    </row>
    <row r="12" spans="1:8" x14ac:dyDescent="0.15">
      <c r="A12" s="35" t="s">
        <v>280</v>
      </c>
      <c r="B12" s="55" t="e">
        <f>今期決算書!C14</f>
        <v>#REF!</v>
      </c>
      <c r="C12" s="55">
        <v>15000</v>
      </c>
      <c r="D12" s="57"/>
      <c r="E12" s="30" t="s">
        <v>132</v>
      </c>
      <c r="F12" s="54">
        <f>今期決算書!G14</f>
        <v>900</v>
      </c>
      <c r="G12" s="54">
        <v>10000</v>
      </c>
      <c r="H12" s="30"/>
    </row>
    <row r="13" spans="1:8" x14ac:dyDescent="0.15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 x14ac:dyDescent="0.15">
      <c r="A14" s="57"/>
      <c r="B14" s="28"/>
      <c r="C14" s="58"/>
      <c r="D14" s="57"/>
      <c r="E14" s="27" t="s">
        <v>44</v>
      </c>
      <c r="F14" s="28">
        <f>今期決算書!G16</f>
        <v>23560</v>
      </c>
      <c r="G14" s="28">
        <v>50000</v>
      </c>
      <c r="H14" s="57"/>
    </row>
    <row r="15" spans="1:8" x14ac:dyDescent="0.15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 x14ac:dyDescent="0.15">
      <c r="A16" s="57"/>
      <c r="B16" s="28"/>
      <c r="C16" s="58"/>
      <c r="D16" s="57"/>
      <c r="E16" s="27" t="s">
        <v>46</v>
      </c>
      <c r="F16" s="28">
        <f>今期決算書!G18</f>
        <v>125843</v>
      </c>
      <c r="G16" s="28">
        <v>170000</v>
      </c>
      <c r="H16" s="57" t="s">
        <v>284</v>
      </c>
    </row>
    <row r="17" spans="1:12" x14ac:dyDescent="0.15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 x14ac:dyDescent="0.2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 x14ac:dyDescent="0.2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 x14ac:dyDescent="0.2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 x14ac:dyDescent="0.2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 x14ac:dyDescent="0.15">
      <c r="A22" s="19"/>
      <c r="C22" s="19"/>
      <c r="D22" s="19"/>
      <c r="E22" s="19"/>
      <c r="F22" s="19"/>
      <c r="G22" s="19"/>
      <c r="H22" s="19"/>
    </row>
    <row r="23" spans="1:12" x14ac:dyDescent="0.15">
      <c r="A23" s="59"/>
      <c r="B23" s="48"/>
      <c r="C23" s="48"/>
      <c r="D23" s="48"/>
      <c r="E23" s="48"/>
      <c r="F23" s="45"/>
      <c r="G23" s="45"/>
      <c r="H23" s="45"/>
    </row>
    <row r="24" spans="1:12" s="45" customFormat="1" x14ac:dyDescent="0.15">
      <c r="A24" s="47"/>
      <c r="B24" s="48"/>
      <c r="C24" s="48"/>
      <c r="D24" s="48"/>
      <c r="E24" s="48"/>
    </row>
    <row r="25" spans="1:12" s="45" customFormat="1" x14ac:dyDescent="0.15">
      <c r="A25" s="47"/>
      <c r="B25" s="48"/>
      <c r="C25" s="48"/>
      <c r="D25" s="48"/>
      <c r="E25" s="48"/>
      <c r="L25" s="60"/>
    </row>
    <row r="26" spans="1:12" s="45" customFormat="1" x14ac:dyDescent="0.15">
      <c r="A26" s="47"/>
      <c r="B26" s="48"/>
      <c r="C26" s="48"/>
      <c r="D26" s="48"/>
      <c r="E26" s="48"/>
      <c r="J26" s="61"/>
      <c r="K26" s="61"/>
      <c r="L26" s="62"/>
    </row>
    <row r="27" spans="1:12" s="45" customFormat="1" x14ac:dyDescent="0.15">
      <c r="A27" s="47"/>
      <c r="B27" s="48"/>
      <c r="C27" s="48"/>
      <c r="D27" s="48"/>
      <c r="E27" s="48"/>
      <c r="J27" s="61"/>
      <c r="K27" s="61"/>
      <c r="L27" s="62"/>
    </row>
    <row r="28" spans="1:12" s="45" customFormat="1" x14ac:dyDescent="0.15">
      <c r="A28" s="47"/>
      <c r="B28" s="48"/>
      <c r="C28" s="48"/>
      <c r="D28" s="48"/>
      <c r="E28" s="48"/>
      <c r="J28" s="61"/>
      <c r="K28" s="61"/>
      <c r="L28" s="62"/>
    </row>
    <row r="29" spans="1:12" s="45" customFormat="1" x14ac:dyDescent="0.15">
      <c r="A29" s="47"/>
      <c r="B29" s="48"/>
      <c r="C29" s="48"/>
      <c r="D29" s="48"/>
      <c r="E29" s="48"/>
      <c r="L29" s="60"/>
    </row>
    <row r="30" spans="1:12" s="45" customFormat="1" x14ac:dyDescent="0.15">
      <c r="A30" s="47"/>
      <c r="B30" s="48"/>
      <c r="C30" s="48"/>
      <c r="D30" s="48"/>
      <c r="E30" s="48"/>
      <c r="J30" s="61"/>
      <c r="K30" s="61"/>
      <c r="L30" s="62"/>
    </row>
    <row r="31" spans="1:12" s="45" customFormat="1" x14ac:dyDescent="0.15">
      <c r="A31" s="47"/>
      <c r="B31" s="48"/>
      <c r="C31" s="48"/>
      <c r="D31" s="48"/>
      <c r="E31" s="48"/>
      <c r="J31" s="61"/>
      <c r="K31" s="61"/>
      <c r="L31" s="62"/>
    </row>
    <row r="32" spans="1:12" s="45" customFormat="1" x14ac:dyDescent="0.15">
      <c r="A32" s="47"/>
      <c r="B32" s="48"/>
      <c r="C32" s="48"/>
      <c r="D32" s="48"/>
      <c r="E32" s="48"/>
      <c r="J32" s="61"/>
      <c r="K32" s="61"/>
      <c r="L32" s="62"/>
    </row>
    <row r="33" spans="1:12" s="45" customFormat="1" x14ac:dyDescent="0.15">
      <c r="A33" s="47"/>
      <c r="B33" s="48"/>
      <c r="C33" s="48"/>
      <c r="D33" s="48"/>
      <c r="E33" s="48"/>
      <c r="J33" s="61"/>
      <c r="K33" s="61"/>
      <c r="L33" s="62"/>
    </row>
    <row r="34" spans="1:12" s="45" customFormat="1" x14ac:dyDescent="0.15">
      <c r="A34" s="47"/>
      <c r="B34" s="48"/>
      <c r="C34" s="48"/>
      <c r="D34" s="48"/>
      <c r="E34" s="48"/>
      <c r="J34" s="61"/>
      <c r="K34" s="61"/>
      <c r="L34" s="62"/>
    </row>
    <row r="35" spans="1:12" s="45" customFormat="1" x14ac:dyDescent="0.15">
      <c r="A35" s="47"/>
      <c r="B35" s="48"/>
      <c r="C35" s="48"/>
      <c r="D35" s="48"/>
      <c r="E35" s="48"/>
      <c r="L35" s="60"/>
    </row>
    <row r="36" spans="1:12" s="45" customFormat="1" x14ac:dyDescent="0.15">
      <c r="A36" s="47"/>
      <c r="B36" s="48"/>
      <c r="C36" s="48"/>
      <c r="D36" s="48"/>
      <c r="E36" s="48"/>
    </row>
    <row r="37" spans="1:12" s="45" customFormat="1" x14ac:dyDescent="0.15">
      <c r="A37" s="47"/>
      <c r="B37" s="48"/>
      <c r="C37" s="48"/>
      <c r="D37" s="48"/>
      <c r="E37" s="48"/>
    </row>
    <row r="38" spans="1:12" s="45" customFormat="1" x14ac:dyDescent="0.15">
      <c r="A38" s="47"/>
      <c r="B38" s="48"/>
      <c r="C38" s="48"/>
      <c r="D38" s="48"/>
      <c r="E38" s="48"/>
    </row>
    <row r="39" spans="1:12" s="45" customFormat="1" x14ac:dyDescent="0.15">
      <c r="A39" s="47"/>
      <c r="B39" s="48"/>
      <c r="C39" s="48"/>
      <c r="D39" s="48"/>
      <c r="E39" s="48"/>
    </row>
    <row r="40" spans="1:12" s="45" customFormat="1" x14ac:dyDescent="0.15">
      <c r="A40" s="47"/>
      <c r="B40" s="48"/>
      <c r="C40" s="48"/>
      <c r="D40" s="48"/>
      <c r="E40" s="48"/>
    </row>
    <row r="41" spans="1:12" s="45" customFormat="1" x14ac:dyDescent="0.15">
      <c r="A41" s="47"/>
      <c r="B41" s="48"/>
      <c r="C41" s="48"/>
      <c r="D41" s="48"/>
      <c r="E41" s="48"/>
    </row>
    <row r="42" spans="1:12" s="45" customFormat="1" x14ac:dyDescent="0.15">
      <c r="A42" s="47"/>
      <c r="B42" s="48"/>
      <c r="C42" s="48"/>
      <c r="D42" s="48"/>
      <c r="E42" s="48"/>
    </row>
    <row r="43" spans="1:12" s="45" customFormat="1" x14ac:dyDescent="0.15">
      <c r="A43" s="47"/>
      <c r="B43" s="48"/>
      <c r="C43" s="48"/>
      <c r="D43" s="48"/>
      <c r="E43" s="48"/>
    </row>
    <row r="44" spans="1:12" s="45" customFormat="1" x14ac:dyDescent="0.15">
      <c r="A44" s="47"/>
      <c r="B44" s="48"/>
      <c r="C44" s="48"/>
      <c r="D44" s="48"/>
      <c r="E44" s="48"/>
    </row>
    <row r="45" spans="1:12" s="45" customFormat="1" x14ac:dyDescent="0.15">
      <c r="A45" s="47"/>
      <c r="B45" s="48"/>
      <c r="C45" s="48"/>
      <c r="D45" s="48"/>
      <c r="E45" s="48"/>
    </row>
    <row r="46" spans="1:12" s="45" customFormat="1" x14ac:dyDescent="0.15">
      <c r="A46" s="47"/>
      <c r="B46" s="48"/>
      <c r="C46" s="48"/>
      <c r="D46" s="48"/>
      <c r="E46" s="48"/>
    </row>
    <row r="47" spans="1:12" s="45" customFormat="1" x14ac:dyDescent="0.15">
      <c r="A47" s="47"/>
      <c r="B47" s="48"/>
      <c r="C47" s="48"/>
      <c r="D47" s="48"/>
      <c r="E47" s="48"/>
    </row>
    <row r="48" spans="1:12" s="45" customFormat="1" x14ac:dyDescent="0.15">
      <c r="A48" s="47"/>
      <c r="B48" s="48"/>
      <c r="C48" s="48"/>
      <c r="D48" s="48"/>
      <c r="E48" s="48"/>
    </row>
    <row r="49" spans="1:5" s="45" customFormat="1" x14ac:dyDescent="0.15">
      <c r="A49" s="47"/>
      <c r="B49" s="48"/>
      <c r="C49" s="48"/>
      <c r="D49" s="48"/>
      <c r="E49" s="48"/>
    </row>
    <row r="50" spans="1:5" s="45" customFormat="1" x14ac:dyDescent="0.15">
      <c r="A50" s="47"/>
      <c r="B50" s="48"/>
      <c r="C50" s="48"/>
      <c r="D50" s="48"/>
      <c r="E50" s="48"/>
    </row>
    <row r="51" spans="1:5" s="45" customFormat="1" x14ac:dyDescent="0.15">
      <c r="A51" s="47"/>
      <c r="B51" s="48"/>
      <c r="C51" s="48"/>
      <c r="D51" s="48"/>
      <c r="E51" s="48"/>
    </row>
    <row r="52" spans="1:5" s="45" customFormat="1" x14ac:dyDescent="0.15">
      <c r="A52" s="47"/>
      <c r="B52" s="48"/>
      <c r="C52" s="48"/>
      <c r="D52" s="48"/>
      <c r="E52" s="48"/>
    </row>
    <row r="53" spans="1:5" s="45" customFormat="1" x14ac:dyDescent="0.15">
      <c r="A53" s="47"/>
      <c r="B53" s="48"/>
      <c r="C53" s="48"/>
      <c r="D53" s="48"/>
      <c r="E53" s="48"/>
    </row>
    <row r="54" spans="1:5" s="45" customFormat="1" x14ac:dyDescent="0.15">
      <c r="A54" s="47"/>
      <c r="B54" s="48"/>
      <c r="C54" s="48"/>
      <c r="D54" s="48"/>
      <c r="E54" s="48"/>
    </row>
    <row r="55" spans="1:5" s="45" customFormat="1" x14ac:dyDescent="0.15">
      <c r="A55" s="47"/>
      <c r="B55" s="48"/>
      <c r="C55" s="48"/>
      <c r="D55" s="48"/>
      <c r="E55" s="48"/>
    </row>
    <row r="56" spans="1:5" s="45" customFormat="1" x14ac:dyDescent="0.15">
      <c r="A56" s="47"/>
      <c r="B56" s="48"/>
      <c r="C56" s="48"/>
      <c r="D56" s="48"/>
      <c r="E56" s="48"/>
    </row>
    <row r="57" spans="1:5" s="45" customFormat="1" x14ac:dyDescent="0.15">
      <c r="A57" s="47"/>
      <c r="B57" s="48"/>
      <c r="C57" s="48"/>
      <c r="D57" s="48"/>
      <c r="E57" s="48"/>
    </row>
    <row r="58" spans="1:5" s="45" customFormat="1" x14ac:dyDescent="0.15">
      <c r="A58" s="47"/>
      <c r="B58" s="48"/>
      <c r="C58" s="48"/>
      <c r="D58" s="48"/>
      <c r="E58" s="48"/>
    </row>
    <row r="59" spans="1:5" s="45" customFormat="1" x14ac:dyDescent="0.15">
      <c r="A59" s="47"/>
      <c r="B59" s="48"/>
      <c r="C59" s="48"/>
      <c r="D59" s="48"/>
      <c r="E59" s="48"/>
    </row>
    <row r="60" spans="1:5" s="45" customFormat="1" x14ac:dyDescent="0.15">
      <c r="A60" s="47"/>
      <c r="B60" s="48"/>
      <c r="C60" s="48"/>
      <c r="D60" s="48"/>
      <c r="E60" s="48"/>
    </row>
    <row r="61" spans="1:5" s="45" customFormat="1" x14ac:dyDescent="0.15">
      <c r="A61" s="47"/>
      <c r="B61" s="48"/>
      <c r="C61" s="48"/>
      <c r="D61" s="48"/>
      <c r="E61" s="48"/>
    </row>
    <row r="62" spans="1:5" s="45" customFormat="1" x14ac:dyDescent="0.15">
      <c r="A62" s="47"/>
      <c r="B62" s="48"/>
      <c r="C62" s="48"/>
      <c r="D62" s="48"/>
      <c r="E62" s="48"/>
    </row>
    <row r="63" spans="1:5" s="45" customFormat="1" x14ac:dyDescent="0.15">
      <c r="A63" s="47"/>
      <c r="B63" s="48"/>
      <c r="C63" s="48"/>
      <c r="D63" s="48"/>
      <c r="E63" s="48"/>
    </row>
    <row r="64" spans="1:5" s="45" customFormat="1" x14ac:dyDescent="0.15">
      <c r="A64" s="47"/>
      <c r="B64" s="48"/>
      <c r="C64" s="48"/>
      <c r="D64" s="48"/>
      <c r="E64" s="48"/>
    </row>
    <row r="65" spans="1:8" s="45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0"/>
      <c r="B1" s="50"/>
      <c r="C1" s="50"/>
      <c r="D1" s="177"/>
      <c r="E1" s="177"/>
      <c r="F1" s="50"/>
      <c r="G1" s="50"/>
      <c r="H1" s="50"/>
      <c r="I1" s="50"/>
      <c r="J1" s="178" t="s">
        <v>74</v>
      </c>
      <c r="K1" s="179"/>
      <c r="L1" s="179" t="s">
        <v>75</v>
      </c>
      <c r="M1" s="179"/>
      <c r="N1" s="179" t="s">
        <v>76</v>
      </c>
      <c r="O1" s="180"/>
    </row>
    <row r="2" spans="1:15" x14ac:dyDescent="0.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 x14ac:dyDescent="0.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 x14ac:dyDescent="0.15">
      <c r="A4" s="142" t="s">
        <v>70</v>
      </c>
      <c r="B4" s="132" t="s">
        <v>150</v>
      </c>
      <c r="C4" s="136" t="s">
        <v>289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 x14ac:dyDescent="0.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 x14ac:dyDescent="0.15">
      <c r="A6" s="144"/>
      <c r="B6" s="141"/>
      <c r="C6" s="166" t="s">
        <v>290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 x14ac:dyDescent="0.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 x14ac:dyDescent="0.15">
      <c r="A8" s="142" t="s">
        <v>261</v>
      </c>
      <c r="B8" s="64" t="s">
        <v>286</v>
      </c>
      <c r="C8" s="64" t="s">
        <v>287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 x14ac:dyDescent="0.15">
      <c r="A9" s="163"/>
      <c r="C9" s="164" t="s">
        <v>292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 x14ac:dyDescent="0.15">
      <c r="A10" s="163"/>
      <c r="C10" s="164" t="s">
        <v>288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 x14ac:dyDescent="0.15">
      <c r="A11" s="146"/>
      <c r="C11" s="166" t="s">
        <v>291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 x14ac:dyDescent="0.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 x14ac:dyDescent="0.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 x14ac:dyDescent="0.15">
      <c r="A14" s="146"/>
      <c r="B14" s="141"/>
      <c r="C14" s="166" t="s">
        <v>291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 x14ac:dyDescent="0.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74" t="s">
        <v>294</v>
      </c>
      <c r="B1" s="174"/>
      <c r="C1" s="174"/>
      <c r="D1" s="174"/>
      <c r="E1" s="174"/>
      <c r="F1" s="174"/>
    </row>
    <row r="2" spans="1:6" x14ac:dyDescent="0.15">
      <c r="A2" s="18"/>
    </row>
    <row r="3" spans="1:6" x14ac:dyDescent="0.15">
      <c r="A3" s="20" t="s">
        <v>295</v>
      </c>
    </row>
    <row r="4" spans="1:6" x14ac:dyDescent="0.15">
      <c r="A4" s="18"/>
      <c r="B4" s="19"/>
      <c r="C4" s="19"/>
      <c r="D4" s="19"/>
      <c r="E4" s="19"/>
      <c r="F4" s="21" t="s">
        <v>22</v>
      </c>
    </row>
    <row r="5" spans="1:6" ht="12.75" customHeight="1" x14ac:dyDescent="0.15">
      <c r="A5" s="181" t="s">
        <v>93</v>
      </c>
      <c r="B5" s="181"/>
      <c r="C5" s="181"/>
      <c r="D5" s="181" t="s">
        <v>94</v>
      </c>
      <c r="E5" s="181"/>
      <c r="F5" s="181"/>
    </row>
    <row r="6" spans="1:6" ht="12.75" customHeight="1" x14ac:dyDescent="0.15">
      <c r="A6" s="181" t="s">
        <v>25</v>
      </c>
      <c r="B6" s="181"/>
      <c r="C6" s="68" t="s">
        <v>95</v>
      </c>
      <c r="D6" s="181" t="s">
        <v>25</v>
      </c>
      <c r="E6" s="181"/>
      <c r="F6" s="68" t="s">
        <v>95</v>
      </c>
    </row>
    <row r="7" spans="1:6" x14ac:dyDescent="0.15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 x14ac:dyDescent="0.15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 x14ac:dyDescent="0.15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 x14ac:dyDescent="0.15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 x14ac:dyDescent="0.15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 x14ac:dyDescent="0.15">
      <c r="A12" s="72"/>
      <c r="B12" s="72" t="s">
        <v>107</v>
      </c>
      <c r="C12" s="74">
        <v>0</v>
      </c>
      <c r="D12" s="72"/>
      <c r="E12" s="72"/>
      <c r="F12" s="74"/>
    </row>
    <row r="13" spans="1:6" x14ac:dyDescent="0.15">
      <c r="A13" s="77"/>
      <c r="B13" s="77"/>
      <c r="C13" s="78"/>
      <c r="D13" s="72"/>
      <c r="E13" s="72"/>
      <c r="F13" s="74"/>
    </row>
    <row r="14" spans="1:6" x14ac:dyDescent="0.15">
      <c r="A14" s="77"/>
      <c r="B14" s="77"/>
      <c r="C14" s="78"/>
      <c r="D14" s="72"/>
      <c r="E14" s="72"/>
      <c r="F14" s="74"/>
    </row>
    <row r="15" spans="1:6" x14ac:dyDescent="0.15">
      <c r="A15" s="77"/>
      <c r="B15" s="77"/>
      <c r="C15" s="78"/>
      <c r="D15" s="72"/>
      <c r="E15" s="72"/>
      <c r="F15" s="74"/>
    </row>
    <row r="16" spans="1:6" x14ac:dyDescent="0.15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 x14ac:dyDescent="0.15">
      <c r="A17" s="181" t="s">
        <v>109</v>
      </c>
      <c r="B17" s="181"/>
      <c r="C17" s="82">
        <f>C9+C11+C12</f>
        <v>1367620</v>
      </c>
      <c r="D17" s="181" t="s">
        <v>109</v>
      </c>
      <c r="E17" s="181"/>
      <c r="F17" s="82" t="e">
        <f>SUM(F7:F16)</f>
        <v>#REF!</v>
      </c>
    </row>
    <row r="18" spans="1:6" x14ac:dyDescent="0.15">
      <c r="A18" s="19"/>
      <c r="B18" s="19"/>
      <c r="C18" s="19"/>
      <c r="D18" s="19"/>
      <c r="E18" s="19"/>
      <c r="F18" s="19"/>
    </row>
    <row r="19" spans="1:6" x14ac:dyDescent="0.15">
      <c r="A19" s="47"/>
      <c r="B19" s="50"/>
      <c r="C19" s="50"/>
      <c r="D19" s="50"/>
    </row>
    <row r="20" spans="1:6" x14ac:dyDescent="0.15">
      <c r="A20" s="83"/>
      <c r="B20" s="84"/>
      <c r="C20" s="85"/>
      <c r="D20" s="84"/>
      <c r="E20" s="86"/>
      <c r="F20" s="86"/>
    </row>
    <row r="21" spans="1:6" x14ac:dyDescent="0.15">
      <c r="A21" s="86"/>
      <c r="B21" s="86"/>
      <c r="C21" s="86"/>
      <c r="D21" s="84"/>
      <c r="E21" s="86"/>
      <c r="F21" s="86"/>
    </row>
    <row r="22" spans="1:6" x14ac:dyDescent="0.15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52" zoomScale="90" zoomScaleSheetLayoutView="90" workbookViewId="0">
      <selection activeCell="E73" sqref="B73:E73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 x14ac:dyDescent="0.15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 x14ac:dyDescent="0.15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 x14ac:dyDescent="0.15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 x14ac:dyDescent="0.15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 x14ac:dyDescent="0.15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 x14ac:dyDescent="0.15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 x14ac:dyDescent="0.15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 x14ac:dyDescent="0.15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 x14ac:dyDescent="0.15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 x14ac:dyDescent="0.15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 x14ac:dyDescent="0.15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 x14ac:dyDescent="0.15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 x14ac:dyDescent="0.15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 x14ac:dyDescent="0.15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 x14ac:dyDescent="0.15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 x14ac:dyDescent="0.15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 x14ac:dyDescent="0.15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 x14ac:dyDescent="0.15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 x14ac:dyDescent="0.2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 x14ac:dyDescent="0.2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 x14ac:dyDescent="0.15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 x14ac:dyDescent="0.15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 x14ac:dyDescent="0.15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 x14ac:dyDescent="0.15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 x14ac:dyDescent="0.15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 x14ac:dyDescent="0.15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 x14ac:dyDescent="0.15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 x14ac:dyDescent="0.15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 x14ac:dyDescent="0.15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 x14ac:dyDescent="0.15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 x14ac:dyDescent="0.15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 x14ac:dyDescent="0.15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 x14ac:dyDescent="0.15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 x14ac:dyDescent="0.15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 x14ac:dyDescent="0.15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 x14ac:dyDescent="0.15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 x14ac:dyDescent="0.15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 x14ac:dyDescent="0.15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 x14ac:dyDescent="0.15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 x14ac:dyDescent="0.15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 x14ac:dyDescent="0.15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 x14ac:dyDescent="0.15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 x14ac:dyDescent="0.15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 x14ac:dyDescent="0.15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 x14ac:dyDescent="0.15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 x14ac:dyDescent="0.15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 x14ac:dyDescent="0.15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 x14ac:dyDescent="0.15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 x14ac:dyDescent="0.15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 x14ac:dyDescent="0.15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 x14ac:dyDescent="0.15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 x14ac:dyDescent="0.15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 x14ac:dyDescent="0.15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 x14ac:dyDescent="0.15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 x14ac:dyDescent="0.15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 x14ac:dyDescent="0.15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 x14ac:dyDescent="0.15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 x14ac:dyDescent="0.15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 x14ac:dyDescent="0.15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 x14ac:dyDescent="0.15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 x14ac:dyDescent="0.15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 x14ac:dyDescent="0.15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 x14ac:dyDescent="0.15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 x14ac:dyDescent="0.15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 x14ac:dyDescent="0.15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 x14ac:dyDescent="0.15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 x14ac:dyDescent="0.15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 x14ac:dyDescent="0.15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 x14ac:dyDescent="0.15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 x14ac:dyDescent="0.15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 x14ac:dyDescent="0.15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 x14ac:dyDescent="0.15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 x14ac:dyDescent="0.15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 x14ac:dyDescent="0.15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 x14ac:dyDescent="0.15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 x14ac:dyDescent="0.15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 x14ac:dyDescent="0.15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 x14ac:dyDescent="0.15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 x14ac:dyDescent="0.15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 x14ac:dyDescent="0.15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 x14ac:dyDescent="0.15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 x14ac:dyDescent="0.15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 x14ac:dyDescent="0.15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 x14ac:dyDescent="0.15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 x14ac:dyDescent="0.15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 x14ac:dyDescent="0.15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 x14ac:dyDescent="0.15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 x14ac:dyDescent="0.15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 x14ac:dyDescent="0.15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 x14ac:dyDescent="0.15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 x14ac:dyDescent="0.15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 x14ac:dyDescent="0.15">
      <c r="A94" s="123">
        <v>43177</v>
      </c>
      <c r="B94" s="4" t="s">
        <v>5</v>
      </c>
      <c r="C94" s="5" t="s">
        <v>277</v>
      </c>
      <c r="D94" s="5" t="s">
        <v>285</v>
      </c>
      <c r="E94" s="88" t="s">
        <v>279</v>
      </c>
      <c r="F94" s="125">
        <v>13610</v>
      </c>
      <c r="G94" s="125"/>
      <c r="H94" s="126">
        <f t="shared" si="1"/>
        <v>200848</v>
      </c>
    </row>
    <row r="95" spans="1:8" x14ac:dyDescent="0.15">
      <c r="A95" s="123">
        <v>43177</v>
      </c>
      <c r="B95" s="4" t="s">
        <v>5</v>
      </c>
      <c r="C95" s="5" t="s">
        <v>277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 x14ac:dyDescent="0.15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 x14ac:dyDescent="0.15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 x14ac:dyDescent="0.15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 x14ac:dyDescent="0.15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 x14ac:dyDescent="0.15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 x14ac:dyDescent="0.15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 x14ac:dyDescent="0.15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 x14ac:dyDescent="0.15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 x14ac:dyDescent="0.15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 x14ac:dyDescent="0.15">
      <c r="A105" s="123">
        <v>43189</v>
      </c>
      <c r="B105" s="4" t="s">
        <v>5</v>
      </c>
      <c r="C105" s="5" t="s">
        <v>277</v>
      </c>
      <c r="D105" s="5" t="s">
        <v>285</v>
      </c>
      <c r="E105" s="5" t="s">
        <v>278</v>
      </c>
      <c r="F105" s="125">
        <v>350</v>
      </c>
      <c r="G105" s="125"/>
      <c r="H105" s="126">
        <f t="shared" si="1"/>
        <v>187175</v>
      </c>
    </row>
    <row r="106" spans="1:8" x14ac:dyDescent="0.15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 x14ac:dyDescent="0.15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 x14ac:dyDescent="0.15">
      <c r="A108" s="14"/>
      <c r="B108" s="4"/>
      <c r="C108" s="13"/>
      <c r="D108" s="88"/>
      <c r="E108" s="88"/>
      <c r="F108" s="12"/>
      <c r="G108" s="12"/>
    </row>
    <row r="109" spans="1:8" x14ac:dyDescent="0.15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 x14ac:dyDescent="0.15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 x14ac:dyDescent="0.15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 x14ac:dyDescent="0.15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 x14ac:dyDescent="0.15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 x14ac:dyDescent="0.15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 x14ac:dyDescent="0.15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 x14ac:dyDescent="0.15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 x14ac:dyDescent="0.15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 x14ac:dyDescent="0.15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 x14ac:dyDescent="0.15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 x14ac:dyDescent="0.15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 x14ac:dyDescent="0.15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 x14ac:dyDescent="0.15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 x14ac:dyDescent="0.15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 x14ac:dyDescent="0.15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 x14ac:dyDescent="0.15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 x14ac:dyDescent="0.15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 x14ac:dyDescent="0.15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 x14ac:dyDescent="0.15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 x14ac:dyDescent="0.15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 x14ac:dyDescent="0.15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 x14ac:dyDescent="0.15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 x14ac:dyDescent="0.15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 x14ac:dyDescent="0.15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 x14ac:dyDescent="0.15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 x14ac:dyDescent="0.15">
      <c r="A135" s="97"/>
      <c r="B135" s="97"/>
      <c r="C135" s="98"/>
      <c r="D135" s="98"/>
      <c r="E135" s="99"/>
      <c r="F135" s="100"/>
      <c r="G135" s="100"/>
    </row>
    <row r="136" spans="1:9" x14ac:dyDescent="0.15">
      <c r="A136" s="14"/>
      <c r="B136" s="4"/>
      <c r="C136" s="5"/>
      <c r="D136" s="5"/>
      <c r="E136" s="5"/>
      <c r="F136" s="12"/>
      <c r="G136" s="12"/>
    </row>
    <row r="137" spans="1:9" x14ac:dyDescent="0.15">
      <c r="F137" s="15">
        <f>SUM(F3:F136)</f>
        <v>710020</v>
      </c>
      <c r="G137" s="15">
        <f>SUM(G3:G136)</f>
        <v>786923</v>
      </c>
    </row>
    <row r="139" spans="1:9" x14ac:dyDescent="0.15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2019-01-02T08:40:17Z</dcterms:modified>
</cp:coreProperties>
</file>